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-data\home$\mamabolomp\Documents\Budget 201819\Adjustment Budget\"/>
    </mc:Choice>
  </mc:AlternateContent>
  <bookViews>
    <workbookView xWindow="0" yWindow="0" windowWidth="9420" windowHeight="7680" activeTab="1"/>
  </bookViews>
  <sheets>
    <sheet name="Executive Summary" sheetId="12" r:id="rId1"/>
    <sheet name="Summary" sheetId="11" r:id="rId2"/>
    <sheet name="All Deptment" sheetId="1" r:id="rId3"/>
    <sheet name="municipal manager" sheetId="5" r:id="rId4"/>
    <sheet name="corporate" sheetId="3" r:id="rId5"/>
    <sheet name="ledp" sheetId="4" r:id="rId6"/>
    <sheet name="mayors" sheetId="6" r:id="rId7"/>
    <sheet name="budget and treasury" sheetId="7" r:id="rId8"/>
    <sheet name="community services" sheetId="8" r:id="rId9"/>
    <sheet name="technical services" sheetId="9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'All Deptment'!$A$1:$L$3251</definedName>
    <definedName name="_xlnm._FilterDatabase" localSheetId="8" hidden="1">'community services'!$A$1:$K$532</definedName>
    <definedName name="_xlnm._FilterDatabase" localSheetId="4" hidden="1">corporate!$A$1:$K$372</definedName>
    <definedName name="_xlnm._FilterDatabase" localSheetId="6" hidden="1">mayors!$A$1:$K$299</definedName>
    <definedName name="_xlnm._FilterDatabase" localSheetId="3" hidden="1">'municipal manager'!$A$1:$I$347</definedName>
    <definedName name="_xlnm._FilterDatabase" localSheetId="9" hidden="1">'technical services'!$A$1:$I$502</definedName>
    <definedName name="_xlnm.Print_Titles" localSheetId="2">'All Deptment'!$1:$1</definedName>
  </definedNames>
  <calcPr calcId="152511"/>
</workbook>
</file>

<file path=xl/calcChain.xml><?xml version="1.0" encoding="utf-8"?>
<calcChain xmlns="http://schemas.openxmlformats.org/spreadsheetml/2006/main">
  <c r="H42" i="7" l="1"/>
  <c r="I417" i="1"/>
  <c r="H417" i="1"/>
  <c r="I418" i="1"/>
  <c r="D2892" i="1"/>
  <c r="E2892" i="1"/>
  <c r="F2892" i="1"/>
  <c r="G2892" i="1"/>
  <c r="H2892" i="1"/>
  <c r="I2892" i="1"/>
  <c r="J2892" i="1"/>
  <c r="K2892" i="1"/>
  <c r="C2892" i="1"/>
  <c r="H2893" i="1"/>
  <c r="I2893" i="1"/>
  <c r="J2893" i="1"/>
  <c r="K2893" i="1"/>
  <c r="I145" i="9"/>
  <c r="D2498" i="1"/>
  <c r="E2498" i="1"/>
  <c r="F2498" i="1"/>
  <c r="G2498" i="1"/>
  <c r="H2498" i="1"/>
  <c r="I2498" i="1"/>
  <c r="J2498" i="1"/>
  <c r="K2498" i="1"/>
  <c r="C2498" i="1"/>
  <c r="I282" i="8"/>
  <c r="H150" i="9"/>
  <c r="H146" i="9"/>
  <c r="D570" i="1" l="1"/>
  <c r="D433" i="1" s="1"/>
  <c r="E570" i="1"/>
  <c r="E433" i="1" s="1"/>
  <c r="F570" i="1"/>
  <c r="F433" i="1" s="1"/>
  <c r="G570" i="1"/>
  <c r="G433" i="1" s="1"/>
  <c r="H570" i="1"/>
  <c r="H433" i="1" s="1"/>
  <c r="I570" i="1"/>
  <c r="I433" i="1" s="1"/>
  <c r="J570" i="1"/>
  <c r="J433" i="1" s="1"/>
  <c r="K570" i="1"/>
  <c r="K433" i="1" s="1"/>
  <c r="C570" i="1"/>
  <c r="C433" i="1" s="1"/>
  <c r="I134" i="3"/>
  <c r="C35" i="1"/>
  <c r="C36" i="1"/>
  <c r="J27" i="7"/>
  <c r="K27" i="7"/>
  <c r="I27" i="7"/>
  <c r="D1790" i="1"/>
  <c r="D34" i="1" s="1"/>
  <c r="E1790" i="1"/>
  <c r="E34" i="1" s="1"/>
  <c r="F1790" i="1"/>
  <c r="F34" i="1" s="1"/>
  <c r="G1790" i="1"/>
  <c r="G34" i="1" s="1"/>
  <c r="H1790" i="1"/>
  <c r="H34" i="1" s="1"/>
  <c r="I1790" i="1"/>
  <c r="I34" i="1" s="1"/>
  <c r="J1790" i="1"/>
  <c r="J34" i="1" s="1"/>
  <c r="K1790" i="1"/>
  <c r="K34" i="1" s="1"/>
  <c r="C1790" i="1"/>
  <c r="C34" i="1" s="1"/>
  <c r="K2149" i="1"/>
  <c r="K432" i="1" s="1"/>
  <c r="D2149" i="1"/>
  <c r="D2151" i="1" s="1"/>
  <c r="E2149" i="1"/>
  <c r="E2151" i="1" s="1"/>
  <c r="F2149" i="1"/>
  <c r="F2151" i="1" s="1"/>
  <c r="G2149" i="1"/>
  <c r="G2151" i="1" s="1"/>
  <c r="H2149" i="1"/>
  <c r="H2151" i="1" s="1"/>
  <c r="I2149" i="1"/>
  <c r="I2151" i="1" s="1"/>
  <c r="J2149" i="1"/>
  <c r="J2151" i="1" s="1"/>
  <c r="C2149" i="1"/>
  <c r="C2151" i="1" s="1"/>
  <c r="I2147" i="1"/>
  <c r="J2147" i="1" s="1"/>
  <c r="K2147" i="1" s="1"/>
  <c r="K386" i="7"/>
  <c r="J386" i="7"/>
  <c r="H386" i="7"/>
  <c r="G386" i="7"/>
  <c r="F386" i="7"/>
  <c r="E386" i="7"/>
  <c r="D386" i="7"/>
  <c r="C386" i="7"/>
  <c r="I384" i="7"/>
  <c r="I386" i="7" s="1"/>
  <c r="I382" i="7"/>
  <c r="J382" i="7" s="1"/>
  <c r="K382" i="7" s="1"/>
  <c r="D2079" i="1"/>
  <c r="D2081" i="1" s="1"/>
  <c r="E2079" i="1"/>
  <c r="E2081" i="1" s="1"/>
  <c r="F2079" i="1"/>
  <c r="F2081" i="1" s="1"/>
  <c r="G2079" i="1"/>
  <c r="G431" i="1" s="1"/>
  <c r="H2079" i="1"/>
  <c r="H2081" i="1" s="1"/>
  <c r="I2079" i="1"/>
  <c r="I2081" i="1" s="1"/>
  <c r="J2079" i="1"/>
  <c r="J2081" i="1" s="1"/>
  <c r="K2079" i="1"/>
  <c r="K431" i="1" s="1"/>
  <c r="C2079" i="1"/>
  <c r="C2081" i="1" s="1"/>
  <c r="I2077" i="1"/>
  <c r="J2077" i="1" s="1"/>
  <c r="K2077" i="1" s="1"/>
  <c r="D315" i="7"/>
  <c r="E315" i="7"/>
  <c r="F315" i="7"/>
  <c r="G315" i="7"/>
  <c r="H315" i="7"/>
  <c r="I315" i="7"/>
  <c r="J315" i="7"/>
  <c r="K315" i="7"/>
  <c r="C315" i="7"/>
  <c r="I313" i="7"/>
  <c r="I311" i="7"/>
  <c r="J311" i="7" s="1"/>
  <c r="K311" i="7" s="1"/>
  <c r="G432" i="1" l="1"/>
  <c r="K2151" i="1"/>
  <c r="J432" i="1"/>
  <c r="F432" i="1"/>
  <c r="I432" i="1"/>
  <c r="E432" i="1"/>
  <c r="C432" i="1"/>
  <c r="H432" i="1"/>
  <c r="D432" i="1"/>
  <c r="F431" i="1"/>
  <c r="J431" i="1"/>
  <c r="G2081" i="1"/>
  <c r="I431" i="1"/>
  <c r="E431" i="1"/>
  <c r="C431" i="1"/>
  <c r="H431" i="1"/>
  <c r="D431" i="1"/>
  <c r="K2081" i="1"/>
  <c r="H288" i="3"/>
  <c r="H292" i="3"/>
  <c r="H301" i="1" l="1"/>
  <c r="K1384" i="1" l="1"/>
  <c r="K1383" i="1"/>
  <c r="K1382" i="1"/>
  <c r="J1382" i="1"/>
  <c r="J1383" i="1"/>
  <c r="H1382" i="1"/>
  <c r="H1383" i="1"/>
  <c r="H1384" i="1"/>
  <c r="H269" i="5"/>
  <c r="K42" i="7" l="1"/>
  <c r="J42" i="7"/>
  <c r="H309" i="3"/>
  <c r="H1968" i="1"/>
  <c r="H337" i="1" s="1"/>
  <c r="J337" i="1"/>
  <c r="H2328" i="1"/>
  <c r="H204" i="7"/>
  <c r="K1968" i="1"/>
  <c r="K337" i="1" s="1"/>
  <c r="K202" i="7"/>
  <c r="I202" i="7"/>
  <c r="I1968" i="1" s="1"/>
  <c r="H207" i="3"/>
  <c r="H105" i="9"/>
  <c r="H123" i="7"/>
  <c r="I337" i="1" l="1"/>
  <c r="H339" i="9"/>
  <c r="H146" i="4" l="1"/>
  <c r="J336" i="1" l="1"/>
  <c r="H2863" i="1"/>
  <c r="H336" i="1" s="1"/>
  <c r="H2864" i="1"/>
  <c r="K2863" i="1"/>
  <c r="K336" i="1" s="1"/>
  <c r="H118" i="9"/>
  <c r="K116" i="9"/>
  <c r="I116" i="9"/>
  <c r="I2863" i="1" s="1"/>
  <c r="I336" i="1" s="1"/>
  <c r="I117" i="9"/>
  <c r="J117" i="9" s="1"/>
  <c r="K117" i="9" s="1"/>
  <c r="I2864" i="1" l="1"/>
  <c r="I1382" i="1"/>
  <c r="H400" i="9" l="1"/>
  <c r="H215" i="8"/>
  <c r="H216" i="8"/>
  <c r="H46" i="8"/>
  <c r="H28" i="8"/>
  <c r="D28" i="8"/>
  <c r="E28" i="8"/>
  <c r="F28" i="8"/>
  <c r="C28" i="8"/>
  <c r="H25" i="8"/>
  <c r="H26" i="8"/>
  <c r="I260" i="5"/>
  <c r="K1808" i="1" l="1"/>
  <c r="K1809" i="1"/>
  <c r="K1811" i="1"/>
  <c r="J1808" i="1"/>
  <c r="J1809" i="1"/>
  <c r="J1811" i="1"/>
  <c r="I1809" i="1"/>
  <c r="I1811" i="1"/>
  <c r="I1813" i="1"/>
  <c r="I1815" i="1"/>
  <c r="I1816" i="1"/>
  <c r="K180" i="4" l="1"/>
  <c r="J180" i="4"/>
  <c r="K453" i="8"/>
  <c r="K377" i="8"/>
  <c r="J377" i="8"/>
  <c r="J420" i="1"/>
  <c r="K420" i="1"/>
  <c r="K430" i="1"/>
  <c r="K429" i="1"/>
  <c r="K427" i="1"/>
  <c r="K294" i="1"/>
  <c r="K292" i="1"/>
  <c r="K291" i="1"/>
  <c r="I259" i="5" l="1"/>
  <c r="D182" i="5"/>
  <c r="E182" i="5"/>
  <c r="F182" i="5"/>
  <c r="C182" i="5"/>
  <c r="H35" i="5"/>
  <c r="H34" i="5"/>
  <c r="H9" i="5"/>
  <c r="H17" i="5"/>
  <c r="H11" i="5"/>
  <c r="D18" i="7" l="1"/>
  <c r="E18" i="7"/>
  <c r="F18" i="7"/>
  <c r="C18" i="7"/>
  <c r="H278" i="7" l="1"/>
  <c r="K170" i="9"/>
  <c r="K172" i="9" s="1"/>
  <c r="J170" i="9"/>
  <c r="J2917" i="1" s="1"/>
  <c r="J172" i="9" l="1"/>
  <c r="J2919" i="1"/>
  <c r="J3086" i="1"/>
  <c r="J423" i="1" s="1"/>
  <c r="J3087" i="1"/>
  <c r="J430" i="1" s="1"/>
  <c r="J3088" i="1"/>
  <c r="J3089" i="1"/>
  <c r="J3090" i="1"/>
  <c r="J345" i="9"/>
  <c r="J2666" i="1"/>
  <c r="J429" i="1" s="1"/>
  <c r="J453" i="8"/>
  <c r="J2499" i="1"/>
  <c r="J422" i="1" s="1"/>
  <c r="J2501" i="1"/>
  <c r="J11" i="8"/>
  <c r="J13" i="8" s="1"/>
  <c r="J15" i="8" s="1"/>
  <c r="J17" i="8" s="1"/>
  <c r="J158" i="4"/>
  <c r="J967" i="1"/>
  <c r="J294" i="1" s="1"/>
  <c r="J162" i="4"/>
  <c r="J962" i="1"/>
  <c r="J963" i="1"/>
  <c r="J964" i="1"/>
  <c r="J291" i="1" s="1"/>
  <c r="J965" i="1"/>
  <c r="J292" i="1" s="1"/>
  <c r="J966" i="1"/>
  <c r="K340" i="5"/>
  <c r="J340" i="5"/>
  <c r="J331" i="5"/>
  <c r="K321" i="5"/>
  <c r="J321" i="5"/>
  <c r="K319" i="5"/>
  <c r="J319" i="5"/>
  <c r="K311" i="5"/>
  <c r="J311" i="5"/>
  <c r="K309" i="5"/>
  <c r="J309" i="5"/>
  <c r="K289" i="5"/>
  <c r="J289" i="5"/>
  <c r="K203" i="4"/>
  <c r="J203" i="4"/>
  <c r="J82" i="4"/>
  <c r="J83" i="4"/>
  <c r="J84" i="4"/>
  <c r="J85" i="4"/>
  <c r="J86" i="4"/>
  <c r="J138" i="3"/>
  <c r="J2500" i="1" l="1"/>
  <c r="J427" i="1" s="1"/>
  <c r="H280" i="5"/>
  <c r="H395" i="7"/>
  <c r="H325" i="7"/>
  <c r="H239" i="7"/>
  <c r="H165" i="7"/>
  <c r="H1985" i="1"/>
  <c r="H1986" i="1"/>
  <c r="J221" i="7"/>
  <c r="I219" i="7"/>
  <c r="I1985" i="1" s="1"/>
  <c r="H221" i="7"/>
  <c r="K2894" i="1"/>
  <c r="J2898" i="1"/>
  <c r="J2899" i="1"/>
  <c r="I2898" i="1"/>
  <c r="I2899" i="1"/>
  <c r="K2898" i="1"/>
  <c r="K2899" i="1"/>
  <c r="K150" i="9"/>
  <c r="J150" i="9"/>
  <c r="K148" i="9"/>
  <c r="K2895" i="1" s="1"/>
  <c r="K417" i="1" s="1"/>
  <c r="J148" i="9"/>
  <c r="K271" i="5"/>
  <c r="J271" i="5"/>
  <c r="K217" i="5"/>
  <c r="J217" i="5"/>
  <c r="I1443" i="1" l="1"/>
  <c r="J1443" i="1"/>
  <c r="I1441" i="1"/>
  <c r="J1441" i="1"/>
  <c r="I1439" i="1"/>
  <c r="I290" i="1" s="1"/>
  <c r="J1439" i="1"/>
  <c r="J290" i="1" s="1"/>
  <c r="H1439" i="1"/>
  <c r="H290" i="1" s="1"/>
  <c r="H1440" i="1"/>
  <c r="H1441" i="1"/>
  <c r="H319" i="5"/>
  <c r="I317" i="5"/>
  <c r="K317" i="5" s="1"/>
  <c r="K1439" i="1" s="1"/>
  <c r="K290" i="1" s="1"/>
  <c r="I342" i="5"/>
  <c r="J342" i="5" s="1"/>
  <c r="I343" i="5"/>
  <c r="J343" i="5" s="1"/>
  <c r="I345" i="5"/>
  <c r="J345" i="5"/>
  <c r="K345" i="5" s="1"/>
  <c r="K1467" i="1" s="1"/>
  <c r="H346" i="5"/>
  <c r="I346" i="5" s="1"/>
  <c r="H1464" i="1"/>
  <c r="I1464" i="1"/>
  <c r="H1465" i="1"/>
  <c r="H1467" i="1"/>
  <c r="I1467" i="1"/>
  <c r="H1468" i="1"/>
  <c r="J1467" i="1" l="1"/>
  <c r="J346" i="5"/>
  <c r="I1468" i="1"/>
  <c r="K343" i="5"/>
  <c r="K1465" i="1" s="1"/>
  <c r="J1465" i="1"/>
  <c r="J1464" i="1"/>
  <c r="K342" i="5"/>
  <c r="K1464" i="1" s="1"/>
  <c r="I1465" i="1"/>
  <c r="J816" i="1"/>
  <c r="J156" i="1" s="1"/>
  <c r="K816" i="1"/>
  <c r="K156" i="1" s="1"/>
  <c r="J817" i="1"/>
  <c r="J157" i="1" s="1"/>
  <c r="K817" i="1"/>
  <c r="K157" i="1" s="1"/>
  <c r="J818" i="1"/>
  <c r="J158" i="1" s="1"/>
  <c r="K818" i="1"/>
  <c r="K158" i="1" s="1"/>
  <c r="J820" i="1"/>
  <c r="K820" i="1"/>
  <c r="J822" i="1"/>
  <c r="K822" i="1"/>
  <c r="J823" i="1"/>
  <c r="K823" i="1"/>
  <c r="J824" i="1"/>
  <c r="K824" i="1"/>
  <c r="J825" i="1"/>
  <c r="K825" i="1"/>
  <c r="J826" i="1"/>
  <c r="K826" i="1"/>
  <c r="J827" i="1"/>
  <c r="K827" i="1"/>
  <c r="J828" i="1"/>
  <c r="K828" i="1"/>
  <c r="J829" i="1"/>
  <c r="K829" i="1"/>
  <c r="J830" i="1"/>
  <c r="K830" i="1"/>
  <c r="J831" i="1"/>
  <c r="K831" i="1"/>
  <c r="J832" i="1"/>
  <c r="K832" i="1"/>
  <c r="J833" i="1"/>
  <c r="K833" i="1"/>
  <c r="J834" i="1"/>
  <c r="K834" i="1"/>
  <c r="J835" i="1"/>
  <c r="K835" i="1"/>
  <c r="J836" i="1"/>
  <c r="K836" i="1"/>
  <c r="J837" i="1"/>
  <c r="K837" i="1"/>
  <c r="J838" i="1"/>
  <c r="K838" i="1"/>
  <c r="J839" i="1"/>
  <c r="K839" i="1"/>
  <c r="J840" i="1"/>
  <c r="K840" i="1"/>
  <c r="J841" i="1"/>
  <c r="K841" i="1"/>
  <c r="J842" i="1"/>
  <c r="K842" i="1"/>
  <c r="J843" i="1"/>
  <c r="K843" i="1"/>
  <c r="J844" i="1"/>
  <c r="K844" i="1"/>
  <c r="J845" i="1"/>
  <c r="K845" i="1"/>
  <c r="J846" i="1"/>
  <c r="K846" i="1"/>
  <c r="J847" i="1"/>
  <c r="K847" i="1"/>
  <c r="J848" i="1"/>
  <c r="K848" i="1"/>
  <c r="J849" i="1"/>
  <c r="K849" i="1"/>
  <c r="J850" i="1"/>
  <c r="K850" i="1"/>
  <c r="J851" i="1"/>
  <c r="K851" i="1"/>
  <c r="J852" i="1"/>
  <c r="K852" i="1"/>
  <c r="J853" i="1"/>
  <c r="K853" i="1"/>
  <c r="J854" i="1"/>
  <c r="K854" i="1"/>
  <c r="J855" i="1"/>
  <c r="K855" i="1"/>
  <c r="J856" i="1"/>
  <c r="K856" i="1"/>
  <c r="J857" i="1"/>
  <c r="K857" i="1"/>
  <c r="J858" i="1"/>
  <c r="K858" i="1"/>
  <c r="J859" i="1"/>
  <c r="K859" i="1"/>
  <c r="J860" i="1"/>
  <c r="K860" i="1"/>
  <c r="J861" i="1"/>
  <c r="K861" i="1"/>
  <c r="J862" i="1"/>
  <c r="K862" i="1"/>
  <c r="J863" i="1"/>
  <c r="K863" i="1"/>
  <c r="J864" i="1"/>
  <c r="K864" i="1"/>
  <c r="J865" i="1"/>
  <c r="K865" i="1"/>
  <c r="J866" i="1"/>
  <c r="K866" i="1"/>
  <c r="J867" i="1"/>
  <c r="K867" i="1"/>
  <c r="J868" i="1"/>
  <c r="K868" i="1"/>
  <c r="J869" i="1"/>
  <c r="K869" i="1"/>
  <c r="J870" i="1"/>
  <c r="K870" i="1"/>
  <c r="J871" i="1"/>
  <c r="K871" i="1"/>
  <c r="J872" i="1"/>
  <c r="K872" i="1"/>
  <c r="J873" i="1"/>
  <c r="K873" i="1"/>
  <c r="K334" i="1" s="1"/>
  <c r="J874" i="1"/>
  <c r="K874" i="1"/>
  <c r="J875" i="1"/>
  <c r="K875" i="1"/>
  <c r="J876" i="1"/>
  <c r="K876" i="1"/>
  <c r="J877" i="1"/>
  <c r="K877" i="1"/>
  <c r="J878" i="1"/>
  <c r="K878" i="1"/>
  <c r="J879" i="1"/>
  <c r="K879" i="1"/>
  <c r="J880" i="1"/>
  <c r="K880" i="1"/>
  <c r="J889" i="1"/>
  <c r="J890" i="1"/>
  <c r="J891" i="1"/>
  <c r="J892" i="1"/>
  <c r="J893" i="1"/>
  <c r="K959" i="1"/>
  <c r="J960" i="1"/>
  <c r="J961" i="1"/>
  <c r="J289" i="1"/>
  <c r="J973" i="1"/>
  <c r="J988" i="1"/>
  <c r="J1008" i="1"/>
  <c r="J1010" i="1"/>
  <c r="J1085" i="1"/>
  <c r="J1095" i="1"/>
  <c r="J1105" i="1"/>
  <c r="J1117" i="1"/>
  <c r="J1984" i="1"/>
  <c r="J2042" i="1"/>
  <c r="J2224" i="1"/>
  <c r="J32" i="1" s="1"/>
  <c r="J2226" i="1"/>
  <c r="J2228" i="1"/>
  <c r="J2230" i="1"/>
  <c r="J2232" i="1"/>
  <c r="J2495" i="1"/>
  <c r="K2495" i="1"/>
  <c r="J2496" i="1"/>
  <c r="J415" i="1" s="1"/>
  <c r="J2497" i="1"/>
  <c r="J2590" i="1"/>
  <c r="K2590" i="1"/>
  <c r="J2731" i="1"/>
  <c r="J2738" i="1"/>
  <c r="J321" i="1" s="1"/>
  <c r="K2738" i="1"/>
  <c r="K321" i="1" s="1"/>
  <c r="J2891" i="1"/>
  <c r="J2894" i="1"/>
  <c r="J2895" i="1"/>
  <c r="J417" i="1" s="1"/>
  <c r="J2896" i="1"/>
  <c r="J2897" i="1"/>
  <c r="J418" i="1" s="1"/>
  <c r="K144" i="9"/>
  <c r="K2891" i="1" s="1"/>
  <c r="K149" i="9"/>
  <c r="K2896" i="1" s="1"/>
  <c r="K2897" i="1"/>
  <c r="K418" i="1" s="1"/>
  <c r="J501" i="9"/>
  <c r="K501" i="9" s="1"/>
  <c r="K11" i="8"/>
  <c r="K2226" i="1" s="1"/>
  <c r="K13" i="8"/>
  <c r="K2228" i="1" s="1"/>
  <c r="K15" i="8"/>
  <c r="K2230" i="1" s="1"/>
  <c r="K17" i="8"/>
  <c r="K2232" i="1" s="1"/>
  <c r="K283" i="8"/>
  <c r="K2497" i="1" s="1"/>
  <c r="K2499" i="1"/>
  <c r="K422" i="1" s="1"/>
  <c r="J452" i="8"/>
  <c r="J2667" i="1" s="1"/>
  <c r="K452" i="8"/>
  <c r="K2667" i="1" s="1"/>
  <c r="J454" i="8"/>
  <c r="K516" i="8"/>
  <c r="K9" i="8"/>
  <c r="K2224" i="1" s="1"/>
  <c r="K32" i="1" s="1"/>
  <c r="J1792" i="1"/>
  <c r="K1792" i="1"/>
  <c r="J1794" i="1"/>
  <c r="J1796" i="1"/>
  <c r="J1798" i="1"/>
  <c r="K1799" i="1"/>
  <c r="J1800" i="1"/>
  <c r="K1802" i="1"/>
  <c r="J1804" i="1"/>
  <c r="K1805" i="1"/>
  <c r="J1806" i="1"/>
  <c r="K1813" i="1"/>
  <c r="K1815" i="1"/>
  <c r="J1816" i="1"/>
  <c r="K1817" i="1"/>
  <c r="J1818" i="1"/>
  <c r="K1819" i="1"/>
  <c r="J1820" i="1"/>
  <c r="K1821" i="1"/>
  <c r="J1824" i="1"/>
  <c r="K1824" i="1"/>
  <c r="J1826" i="1"/>
  <c r="J1828" i="1"/>
  <c r="J1876" i="1"/>
  <c r="K1876" i="1"/>
  <c r="K1877" i="1"/>
  <c r="K1878" i="1"/>
  <c r="J1880" i="1"/>
  <c r="K1882" i="1"/>
  <c r="J1884" i="1"/>
  <c r="K1884" i="1"/>
  <c r="K1885" i="1"/>
  <c r="K1886" i="1"/>
  <c r="K1894" i="1"/>
  <c r="K1896" i="1"/>
  <c r="K1897" i="1"/>
  <c r="J1898" i="1"/>
  <c r="K1898" i="1"/>
  <c r="K1900" i="1"/>
  <c r="J1902" i="1"/>
  <c r="K1904" i="1"/>
  <c r="K1905" i="1"/>
  <c r="J1906" i="1"/>
  <c r="K1906" i="1"/>
  <c r="K1907" i="1"/>
  <c r="K1908" i="1"/>
  <c r="K1912" i="1"/>
  <c r="J1914" i="1"/>
  <c r="K1914" i="1"/>
  <c r="K1915" i="1"/>
  <c r="K1916" i="1"/>
  <c r="K1917" i="1"/>
  <c r="J1918" i="1"/>
  <c r="K1920" i="1"/>
  <c r="J1922" i="1"/>
  <c r="K1924" i="1"/>
  <c r="K1925" i="1"/>
  <c r="J1926" i="1"/>
  <c r="K1927" i="1"/>
  <c r="K1928" i="1"/>
  <c r="K1929" i="1"/>
  <c r="K1940" i="1"/>
  <c r="J1942" i="1"/>
  <c r="K1942" i="1"/>
  <c r="K1943" i="1"/>
  <c r="K1944" i="1"/>
  <c r="K1949" i="1"/>
  <c r="K1951" i="1"/>
  <c r="K1952" i="1"/>
  <c r="K1953" i="1"/>
  <c r="K1957" i="1"/>
  <c r="K1959" i="1"/>
  <c r="K1961" i="1"/>
  <c r="K1963" i="1"/>
  <c r="K1964" i="1"/>
  <c r="K1965" i="1"/>
  <c r="K1969" i="1"/>
  <c r="K1971" i="1"/>
  <c r="K1972" i="1"/>
  <c r="K1973" i="1"/>
  <c r="K1977" i="1"/>
  <c r="K218" i="7"/>
  <c r="K1984" i="1" s="1"/>
  <c r="K276" i="7"/>
  <c r="K2042" i="1" s="1"/>
  <c r="J10" i="4"/>
  <c r="K10" i="4" s="1"/>
  <c r="J11" i="4"/>
  <c r="K11" i="4"/>
  <c r="J12" i="4"/>
  <c r="K12" i="4" s="1"/>
  <c r="J13" i="4"/>
  <c r="K13" i="4"/>
  <c r="J14" i="4"/>
  <c r="K14" i="4" s="1"/>
  <c r="J15" i="4"/>
  <c r="K15" i="4"/>
  <c r="J16" i="4"/>
  <c r="K16" i="4" s="1"/>
  <c r="J17" i="4"/>
  <c r="K17" i="4"/>
  <c r="J18" i="4"/>
  <c r="K18" i="4" s="1"/>
  <c r="J19" i="4"/>
  <c r="K19" i="4"/>
  <c r="J20" i="4"/>
  <c r="K20" i="4" s="1"/>
  <c r="J21" i="4"/>
  <c r="K21" i="4"/>
  <c r="J22" i="4"/>
  <c r="K22" i="4" s="1"/>
  <c r="J23" i="4"/>
  <c r="K23" i="4"/>
  <c r="J24" i="4"/>
  <c r="K24" i="4" s="1"/>
  <c r="J25" i="4"/>
  <c r="K25" i="4"/>
  <c r="J26" i="4"/>
  <c r="K26" i="4" s="1"/>
  <c r="J27" i="4"/>
  <c r="K27" i="4"/>
  <c r="J28" i="4"/>
  <c r="K28" i="4" s="1"/>
  <c r="J29" i="4"/>
  <c r="K29" i="4"/>
  <c r="J30" i="4"/>
  <c r="K30" i="4" s="1"/>
  <c r="J31" i="4"/>
  <c r="K31" i="4"/>
  <c r="J32" i="4"/>
  <c r="K32" i="4" s="1"/>
  <c r="J33" i="4"/>
  <c r="K33" i="4"/>
  <c r="J34" i="4"/>
  <c r="K34" i="4" s="1"/>
  <c r="J35" i="4"/>
  <c r="K35" i="4"/>
  <c r="J36" i="4"/>
  <c r="K36" i="4" s="1"/>
  <c r="J37" i="4"/>
  <c r="K37" i="4"/>
  <c r="J38" i="4"/>
  <c r="K38" i="4" s="1"/>
  <c r="J39" i="4"/>
  <c r="K39" i="4"/>
  <c r="J40" i="4"/>
  <c r="K40" i="4" s="1"/>
  <c r="J41" i="4"/>
  <c r="K41" i="4"/>
  <c r="J42" i="4"/>
  <c r="K42" i="4" s="1"/>
  <c r="J43" i="4"/>
  <c r="K43" i="4"/>
  <c r="J44" i="4"/>
  <c r="K44" i="4" s="1"/>
  <c r="J45" i="4"/>
  <c r="K45" i="4"/>
  <c r="J46" i="4"/>
  <c r="K46" i="4" s="1"/>
  <c r="J47" i="4"/>
  <c r="K47" i="4"/>
  <c r="J48" i="4"/>
  <c r="K48" i="4" s="1"/>
  <c r="J49" i="4"/>
  <c r="K49" i="4"/>
  <c r="J50" i="4"/>
  <c r="K50" i="4" s="1"/>
  <c r="J51" i="4"/>
  <c r="K51" i="4"/>
  <c r="J52" i="4"/>
  <c r="K52" i="4" s="1"/>
  <c r="J53" i="4"/>
  <c r="K53" i="4"/>
  <c r="J54" i="4"/>
  <c r="K54" i="4" s="1"/>
  <c r="J55" i="4"/>
  <c r="K55" i="4"/>
  <c r="J56" i="4"/>
  <c r="K56" i="4" s="1"/>
  <c r="J57" i="4"/>
  <c r="K57" i="4"/>
  <c r="J58" i="4"/>
  <c r="K58" i="4" s="1"/>
  <c r="J59" i="4"/>
  <c r="K59" i="4"/>
  <c r="J60" i="4"/>
  <c r="K60" i="4" s="1"/>
  <c r="J61" i="4"/>
  <c r="K61" i="4"/>
  <c r="J62" i="4"/>
  <c r="K62" i="4" s="1"/>
  <c r="J63" i="4"/>
  <c r="K63" i="4"/>
  <c r="J64" i="4"/>
  <c r="K64" i="4" s="1"/>
  <c r="J65" i="4"/>
  <c r="K65" i="4"/>
  <c r="J66" i="4"/>
  <c r="K66" i="4" s="1"/>
  <c r="J67" i="4"/>
  <c r="K67" i="4"/>
  <c r="J68" i="4"/>
  <c r="K68" i="4" s="1"/>
  <c r="J69" i="4"/>
  <c r="K69" i="4"/>
  <c r="J70" i="4"/>
  <c r="K70" i="4" s="1"/>
  <c r="J71" i="4"/>
  <c r="K71" i="4"/>
  <c r="J72" i="4"/>
  <c r="K72" i="4" s="1"/>
  <c r="J73" i="4"/>
  <c r="K73" i="4"/>
  <c r="J74" i="4"/>
  <c r="J75" i="4"/>
  <c r="J882" i="1" s="1"/>
  <c r="J76" i="4"/>
  <c r="J77" i="4"/>
  <c r="J884" i="1" s="1"/>
  <c r="J78" i="4"/>
  <c r="J79" i="4"/>
  <c r="K79" i="4"/>
  <c r="J80" i="4"/>
  <c r="K82" i="4"/>
  <c r="K889" i="1" s="1"/>
  <c r="K83" i="4"/>
  <c r="K890" i="1" s="1"/>
  <c r="K84" i="4"/>
  <c r="K891" i="1" s="1"/>
  <c r="K85" i="4"/>
  <c r="K892" i="1" s="1"/>
  <c r="K86" i="4"/>
  <c r="K893" i="1" s="1"/>
  <c r="J87" i="4"/>
  <c r="J894" i="1" s="1"/>
  <c r="J88" i="4"/>
  <c r="J89" i="4"/>
  <c r="J896" i="1" s="1"/>
  <c r="K89" i="4"/>
  <c r="K896" i="1" s="1"/>
  <c r="J90" i="4"/>
  <c r="J91" i="4"/>
  <c r="J92" i="4"/>
  <c r="J93" i="4"/>
  <c r="J900" i="1" s="1"/>
  <c r="J94" i="4"/>
  <c r="J95" i="4"/>
  <c r="J902" i="1" s="1"/>
  <c r="J96" i="4"/>
  <c r="J97" i="4"/>
  <c r="J904" i="1" s="1"/>
  <c r="K97" i="4"/>
  <c r="K904" i="1" s="1"/>
  <c r="J98" i="4"/>
  <c r="J99" i="4"/>
  <c r="J100" i="4"/>
  <c r="J101" i="4"/>
  <c r="J908" i="1" s="1"/>
  <c r="J102" i="4"/>
  <c r="J103" i="4"/>
  <c r="J910" i="1" s="1"/>
  <c r="J104" i="4"/>
  <c r="J105" i="4"/>
  <c r="J912" i="1" s="1"/>
  <c r="K105" i="4"/>
  <c r="K912" i="1" s="1"/>
  <c r="J106" i="4"/>
  <c r="J107" i="4"/>
  <c r="J108" i="4"/>
  <c r="J109" i="4"/>
  <c r="J110" i="4"/>
  <c r="J111" i="4"/>
  <c r="J112" i="4"/>
  <c r="J113" i="4"/>
  <c r="J920" i="1" s="1"/>
  <c r="J114" i="4"/>
  <c r="J115" i="4"/>
  <c r="J922" i="1" s="1"/>
  <c r="J116" i="4"/>
  <c r="J117" i="4"/>
  <c r="J118" i="4"/>
  <c r="J119" i="4"/>
  <c r="J120" i="4"/>
  <c r="J121" i="4"/>
  <c r="J928" i="1" s="1"/>
  <c r="K121" i="4"/>
  <c r="K928" i="1" s="1"/>
  <c r="J122" i="4"/>
  <c r="J123" i="4"/>
  <c r="J124" i="4"/>
  <c r="J125" i="4"/>
  <c r="J126" i="4"/>
  <c r="J127" i="4"/>
  <c r="J128" i="4"/>
  <c r="J129" i="4"/>
  <c r="J936" i="1" s="1"/>
  <c r="J130" i="4"/>
  <c r="J131" i="4"/>
  <c r="J938" i="1" s="1"/>
  <c r="J132" i="4"/>
  <c r="J133" i="4"/>
  <c r="J134" i="4"/>
  <c r="J135" i="4"/>
  <c r="J136" i="4"/>
  <c r="J137" i="4"/>
  <c r="J944" i="1" s="1"/>
  <c r="K137" i="4"/>
  <c r="K944" i="1" s="1"/>
  <c r="J138" i="4"/>
  <c r="J139" i="4"/>
  <c r="J140" i="4"/>
  <c r="J141" i="4"/>
  <c r="J142" i="4"/>
  <c r="J143" i="4"/>
  <c r="J144" i="4"/>
  <c r="J145" i="4"/>
  <c r="J952" i="1" s="1"/>
  <c r="J147" i="4"/>
  <c r="J954" i="1" s="1"/>
  <c r="J149" i="4"/>
  <c r="J150" i="4"/>
  <c r="J151" i="4"/>
  <c r="J152" i="4"/>
  <c r="K960" i="1"/>
  <c r="K961" i="1"/>
  <c r="K155" i="4"/>
  <c r="K156" i="4"/>
  <c r="K963" i="1" s="1"/>
  <c r="K289" i="1" s="1"/>
  <c r="J161" i="4"/>
  <c r="K161" i="4" s="1"/>
  <c r="K968" i="1" s="1"/>
  <c r="J163" i="4"/>
  <c r="J164" i="4"/>
  <c r="J165" i="4"/>
  <c r="J972" i="1" s="1"/>
  <c r="K973" i="1"/>
  <c r="J167" i="4"/>
  <c r="J168" i="4"/>
  <c r="K168" i="4" s="1"/>
  <c r="K975" i="1" s="1"/>
  <c r="J170" i="4"/>
  <c r="J172" i="4"/>
  <c r="J173" i="4"/>
  <c r="J980" i="1" s="1"/>
  <c r="K173" i="4"/>
  <c r="K980" i="1" s="1"/>
  <c r="J174" i="4"/>
  <c r="J175" i="4"/>
  <c r="J982" i="1" s="1"/>
  <c r="J176" i="4"/>
  <c r="J177" i="4"/>
  <c r="K177" i="4" s="1"/>
  <c r="K984" i="1" s="1"/>
  <c r="J178" i="4"/>
  <c r="J179" i="4"/>
  <c r="K179" i="4" s="1"/>
  <c r="K986" i="1" s="1"/>
  <c r="J181" i="4"/>
  <c r="K181" i="4" s="1"/>
  <c r="K988" i="1" s="1"/>
  <c r="J182" i="4"/>
  <c r="J183" i="4"/>
  <c r="J184" i="4"/>
  <c r="J185" i="4"/>
  <c r="J992" i="1" s="1"/>
  <c r="K185" i="4"/>
  <c r="K992" i="1" s="1"/>
  <c r="J186" i="4"/>
  <c r="J187" i="4"/>
  <c r="J994" i="1" s="1"/>
  <c r="J189" i="4"/>
  <c r="J996" i="1" s="1"/>
  <c r="K189" i="4"/>
  <c r="K996" i="1" s="1"/>
  <c r="J190" i="4"/>
  <c r="J191" i="4"/>
  <c r="J192" i="4"/>
  <c r="J193" i="4"/>
  <c r="J1000" i="1" s="1"/>
  <c r="J194" i="4"/>
  <c r="J195" i="4"/>
  <c r="J1002" i="1" s="1"/>
  <c r="J196" i="4"/>
  <c r="J197" i="4"/>
  <c r="K197" i="4"/>
  <c r="K1004" i="1" s="1"/>
  <c r="J198" i="4"/>
  <c r="J199" i="4"/>
  <c r="J200" i="4"/>
  <c r="K1008" i="1"/>
  <c r="J202" i="4"/>
  <c r="K1010" i="1"/>
  <c r="J204" i="4"/>
  <c r="J205" i="4"/>
  <c r="J1012" i="1" s="1"/>
  <c r="J206" i="4"/>
  <c r="J207" i="4"/>
  <c r="J1014" i="1" s="1"/>
  <c r="J208" i="4"/>
  <c r="J209" i="4"/>
  <c r="J1016" i="1" s="1"/>
  <c r="K209" i="4"/>
  <c r="K1016" i="1" s="1"/>
  <c r="J210" i="4"/>
  <c r="J211" i="4"/>
  <c r="J212" i="4"/>
  <c r="J213" i="4"/>
  <c r="J1020" i="1" s="1"/>
  <c r="J214" i="4"/>
  <c r="J216" i="4"/>
  <c r="J218" i="4"/>
  <c r="J219" i="4"/>
  <c r="J1026" i="1" s="1"/>
  <c r="J220" i="4"/>
  <c r="J221" i="4"/>
  <c r="J1028" i="1" s="1"/>
  <c r="K221" i="4"/>
  <c r="K1028" i="1" s="1"/>
  <c r="J222" i="4"/>
  <c r="J223" i="4"/>
  <c r="J224" i="4"/>
  <c r="J225" i="4"/>
  <c r="J1032" i="1" s="1"/>
  <c r="J226" i="4"/>
  <c r="J227" i="4"/>
  <c r="J1034" i="1" s="1"/>
  <c r="J228" i="4"/>
  <c r="J229" i="4"/>
  <c r="J1036" i="1" s="1"/>
  <c r="K229" i="4"/>
  <c r="K1036" i="1" s="1"/>
  <c r="J230" i="4"/>
  <c r="J231" i="4"/>
  <c r="J232" i="4"/>
  <c r="J233" i="4"/>
  <c r="J1040" i="1" s="1"/>
  <c r="J428" i="1" s="1"/>
  <c r="J234" i="4"/>
  <c r="J235" i="4"/>
  <c r="J1042" i="1" s="1"/>
  <c r="J236" i="4"/>
  <c r="J237" i="4"/>
  <c r="J1044" i="1" s="1"/>
  <c r="K237" i="4"/>
  <c r="K1044" i="1" s="1"/>
  <c r="J238" i="4"/>
  <c r="J239" i="4"/>
  <c r="J240" i="4"/>
  <c r="J241" i="4"/>
  <c r="J1048" i="1" s="1"/>
  <c r="J242" i="4"/>
  <c r="J243" i="4"/>
  <c r="J1050" i="1" s="1"/>
  <c r="J244" i="4"/>
  <c r="J245" i="4"/>
  <c r="J1052" i="1" s="1"/>
  <c r="K245" i="4"/>
  <c r="K1052" i="1" s="1"/>
  <c r="J246" i="4"/>
  <c r="J247" i="4"/>
  <c r="J248" i="4"/>
  <c r="J249" i="4"/>
  <c r="J1056" i="1" s="1"/>
  <c r="J250" i="4"/>
  <c r="J251" i="4"/>
  <c r="J1058" i="1" s="1"/>
  <c r="J252" i="4"/>
  <c r="J253" i="4"/>
  <c r="K253" i="4"/>
  <c r="J254" i="4"/>
  <c r="J255" i="4"/>
  <c r="J256" i="4"/>
  <c r="J257" i="4"/>
  <c r="J1064" i="1" s="1"/>
  <c r="J258" i="4"/>
  <c r="J259" i="4"/>
  <c r="J1066" i="1" s="1"/>
  <c r="J260" i="4"/>
  <c r="J261" i="4"/>
  <c r="J1068" i="1" s="1"/>
  <c r="K261" i="4"/>
  <c r="K1068" i="1" s="1"/>
  <c r="J262" i="4"/>
  <c r="J263" i="4"/>
  <c r="J264" i="4"/>
  <c r="K264" i="4" s="1"/>
  <c r="K1071" i="1" s="1"/>
  <c r="J265" i="4"/>
  <c r="J1072" i="1" s="1"/>
  <c r="J266" i="4"/>
  <c r="K266" i="4" s="1"/>
  <c r="K1073" i="1" s="1"/>
  <c r="J267" i="4"/>
  <c r="J1074" i="1" s="1"/>
  <c r="J268" i="4"/>
  <c r="J269" i="4"/>
  <c r="J1076" i="1" s="1"/>
  <c r="K269" i="4"/>
  <c r="K1076" i="1" s="1"/>
  <c r="J271" i="4"/>
  <c r="J272" i="4"/>
  <c r="K272" i="4" s="1"/>
  <c r="K1079" i="1" s="1"/>
  <c r="J273" i="4"/>
  <c r="J1080" i="1" s="1"/>
  <c r="K273" i="4"/>
  <c r="K1080" i="1" s="1"/>
  <c r="J274" i="4"/>
  <c r="K274" i="4" s="1"/>
  <c r="K1081" i="1" s="1"/>
  <c r="J275" i="4"/>
  <c r="J1082" i="1" s="1"/>
  <c r="J276" i="4"/>
  <c r="K276" i="4" s="1"/>
  <c r="K1083" i="1" s="1"/>
  <c r="J277" i="4"/>
  <c r="J1084" i="1" s="1"/>
  <c r="J278" i="4"/>
  <c r="K278" i="4" s="1"/>
  <c r="K1085" i="1" s="1"/>
  <c r="J279" i="4"/>
  <c r="J280" i="4"/>
  <c r="K280" i="4" s="1"/>
  <c r="K1087" i="1" s="1"/>
  <c r="J281" i="4"/>
  <c r="J1088" i="1" s="1"/>
  <c r="K281" i="4"/>
  <c r="K1088" i="1" s="1"/>
  <c r="J282" i="4"/>
  <c r="K282" i="4" s="1"/>
  <c r="K1089" i="1" s="1"/>
  <c r="J283" i="4"/>
  <c r="J1090" i="1" s="1"/>
  <c r="J284" i="4"/>
  <c r="K284" i="4" s="1"/>
  <c r="K1091" i="1" s="1"/>
  <c r="J285" i="4"/>
  <c r="J1092" i="1" s="1"/>
  <c r="J286" i="4"/>
  <c r="K286" i="4" s="1"/>
  <c r="K1093" i="1" s="1"/>
  <c r="J287" i="4"/>
  <c r="J288" i="4"/>
  <c r="K288" i="4" s="1"/>
  <c r="K1095" i="1" s="1"/>
  <c r="J289" i="4"/>
  <c r="J1096" i="1" s="1"/>
  <c r="K289" i="4"/>
  <c r="K1096" i="1" s="1"/>
  <c r="J290" i="4"/>
  <c r="K290" i="4" s="1"/>
  <c r="K1097" i="1" s="1"/>
  <c r="J291" i="4"/>
  <c r="J1098" i="1" s="1"/>
  <c r="J292" i="4"/>
  <c r="K292" i="4" s="1"/>
  <c r="K1099" i="1" s="1"/>
  <c r="J293" i="4"/>
  <c r="J1100" i="1" s="1"/>
  <c r="J294" i="4"/>
  <c r="K294" i="4" s="1"/>
  <c r="K1101" i="1" s="1"/>
  <c r="J295" i="4"/>
  <c r="J296" i="4"/>
  <c r="K296" i="4" s="1"/>
  <c r="K1103" i="1" s="1"/>
  <c r="J297" i="4"/>
  <c r="J1104" i="1" s="1"/>
  <c r="K297" i="4"/>
  <c r="K1104" i="1" s="1"/>
  <c r="J298" i="4"/>
  <c r="K298" i="4" s="1"/>
  <c r="K1105" i="1" s="1"/>
  <c r="J299" i="4"/>
  <c r="J1106" i="1" s="1"/>
  <c r="J300" i="4"/>
  <c r="K300" i="4" s="1"/>
  <c r="K1107" i="1" s="1"/>
  <c r="J301" i="4"/>
  <c r="J1108" i="1" s="1"/>
  <c r="J302" i="4"/>
  <c r="K302" i="4" s="1"/>
  <c r="K1109" i="1" s="1"/>
  <c r="J303" i="4"/>
  <c r="J304" i="4"/>
  <c r="K304" i="4" s="1"/>
  <c r="K1111" i="1" s="1"/>
  <c r="J305" i="4"/>
  <c r="J1112" i="1" s="1"/>
  <c r="K305" i="4"/>
  <c r="K1112" i="1" s="1"/>
  <c r="J306" i="4"/>
  <c r="J1113" i="1" s="1"/>
  <c r="J307" i="4"/>
  <c r="J1114" i="1" s="1"/>
  <c r="J308" i="4"/>
  <c r="K308" i="4" s="1"/>
  <c r="K1115" i="1" s="1"/>
  <c r="J309" i="4"/>
  <c r="J1116" i="1" s="1"/>
  <c r="J310" i="4"/>
  <c r="K310" i="4" s="1"/>
  <c r="K1117" i="1" s="1"/>
  <c r="J311" i="4"/>
  <c r="J312" i="4"/>
  <c r="K312" i="4" s="1"/>
  <c r="K1119" i="1" s="1"/>
  <c r="J313" i="4"/>
  <c r="J1120" i="1" s="1"/>
  <c r="K313" i="4"/>
  <c r="K1120" i="1" s="1"/>
  <c r="J314" i="4"/>
  <c r="K314" i="4" s="1"/>
  <c r="K1121" i="1" s="1"/>
  <c r="J316" i="4"/>
  <c r="K316" i="4" s="1"/>
  <c r="K9" i="4"/>
  <c r="J9" i="4"/>
  <c r="J347" i="5"/>
  <c r="K347" i="5" s="1"/>
  <c r="J2669" i="1" l="1"/>
  <c r="K454" i="8"/>
  <c r="K2669" i="1" s="1"/>
  <c r="K2731" i="1"/>
  <c r="J334" i="1"/>
  <c r="K1828" i="1"/>
  <c r="K1826" i="1"/>
  <c r="J1977" i="1"/>
  <c r="J1973" i="1"/>
  <c r="J1972" i="1"/>
  <c r="J1971" i="1"/>
  <c r="J1969" i="1"/>
  <c r="J1965" i="1"/>
  <c r="J1964" i="1"/>
  <c r="J1963" i="1"/>
  <c r="J1961" i="1"/>
  <c r="J1959" i="1"/>
  <c r="J1957" i="1"/>
  <c r="J1953" i="1"/>
  <c r="J1952" i="1"/>
  <c r="J1951" i="1"/>
  <c r="J1949" i="1"/>
  <c r="J1944" i="1"/>
  <c r="J1943" i="1"/>
  <c r="J1940" i="1"/>
  <c r="J1929" i="1"/>
  <c r="J1928" i="1"/>
  <c r="J1927" i="1"/>
  <c r="K1926" i="1"/>
  <c r="J1925" i="1"/>
  <c r="J1924" i="1"/>
  <c r="K1922" i="1"/>
  <c r="J1920" i="1"/>
  <c r="K1918" i="1"/>
  <c r="J1917" i="1"/>
  <c r="J1916" i="1"/>
  <c r="J1915" i="1"/>
  <c r="J1912" i="1"/>
  <c r="J1908" i="1"/>
  <c r="J1907" i="1"/>
  <c r="J1905" i="1"/>
  <c r="J1904" i="1"/>
  <c r="K1902" i="1"/>
  <c r="J1900" i="1"/>
  <c r="J1897" i="1"/>
  <c r="J1896" i="1"/>
  <c r="J1894" i="1"/>
  <c r="J1886" i="1"/>
  <c r="J1885" i="1"/>
  <c r="K1880" i="1"/>
  <c r="J1878" i="1"/>
  <c r="J1877" i="1"/>
  <c r="J1882" i="1"/>
  <c r="J1821" i="1"/>
  <c r="K1820" i="1"/>
  <c r="J1819" i="1"/>
  <c r="K1818" i="1"/>
  <c r="J1817" i="1"/>
  <c r="K1816" i="1"/>
  <c r="J1815" i="1"/>
  <c r="J1813" i="1"/>
  <c r="K1806" i="1"/>
  <c r="J1805" i="1"/>
  <c r="K1804" i="1"/>
  <c r="J1802" i="1"/>
  <c r="K1800" i="1"/>
  <c r="J1799" i="1"/>
  <c r="K1798" i="1"/>
  <c r="K1796" i="1"/>
  <c r="K1794" i="1"/>
  <c r="K414" i="1"/>
  <c r="K301" i="4"/>
  <c r="K1108" i="1" s="1"/>
  <c r="K285" i="4"/>
  <c r="K1092" i="1" s="1"/>
  <c r="K265" i="4"/>
  <c r="K1072" i="1" s="1"/>
  <c r="K249" i="4"/>
  <c r="K1056" i="1" s="1"/>
  <c r="K233" i="4"/>
  <c r="K1040" i="1" s="1"/>
  <c r="K428" i="1" s="1"/>
  <c r="K205" i="4"/>
  <c r="K1012" i="1" s="1"/>
  <c r="K165" i="4"/>
  <c r="K972" i="1" s="1"/>
  <c r="K145" i="4"/>
  <c r="K952" i="1" s="1"/>
  <c r="K113" i="4"/>
  <c r="K920" i="1" s="1"/>
  <c r="K93" i="4"/>
  <c r="K900" i="1" s="1"/>
  <c r="K75" i="4"/>
  <c r="K882" i="1" s="1"/>
  <c r="J1103" i="1"/>
  <c r="J1093" i="1"/>
  <c r="J1081" i="1"/>
  <c r="J1121" i="1"/>
  <c r="J1111" i="1"/>
  <c r="J1101" i="1"/>
  <c r="J1089" i="1"/>
  <c r="J1079" i="1"/>
  <c r="K309" i="4"/>
  <c r="K1116" i="1" s="1"/>
  <c r="K293" i="4"/>
  <c r="K1100" i="1" s="1"/>
  <c r="K277" i="4"/>
  <c r="K1084" i="1" s="1"/>
  <c r="K257" i="4"/>
  <c r="K1064" i="1" s="1"/>
  <c r="K241" i="4"/>
  <c r="K1048" i="1" s="1"/>
  <c r="K225" i="4"/>
  <c r="K1032" i="1" s="1"/>
  <c r="K213" i="4"/>
  <c r="K1020" i="1" s="1"/>
  <c r="K193" i="4"/>
  <c r="K1000" i="1" s="1"/>
  <c r="K162" i="4"/>
  <c r="K969" i="1" s="1"/>
  <c r="K129" i="4"/>
  <c r="K936" i="1" s="1"/>
  <c r="K101" i="4"/>
  <c r="K908" i="1" s="1"/>
  <c r="J1119" i="1"/>
  <c r="J1109" i="1"/>
  <c r="J1097" i="1"/>
  <c r="J1087" i="1"/>
  <c r="K303" i="4"/>
  <c r="K1110" i="1" s="1"/>
  <c r="J1110" i="1"/>
  <c r="K287" i="4"/>
  <c r="K1094" i="1" s="1"/>
  <c r="J1094" i="1"/>
  <c r="K208" i="4"/>
  <c r="K1015" i="1" s="1"/>
  <c r="J1015" i="1"/>
  <c r="J114" i="1" s="1"/>
  <c r="K263" i="4"/>
  <c r="K1070" i="1" s="1"/>
  <c r="J1070" i="1"/>
  <c r="K260" i="4"/>
  <c r="K1067" i="1" s="1"/>
  <c r="J1067" i="1"/>
  <c r="J1054" i="1"/>
  <c r="K247" i="4"/>
  <c r="K1054" i="1" s="1"/>
  <c r="K244" i="4"/>
  <c r="K1051" i="1" s="1"/>
  <c r="J1051" i="1"/>
  <c r="J1038" i="1"/>
  <c r="K231" i="4"/>
  <c r="K1038" i="1" s="1"/>
  <c r="K228" i="4"/>
  <c r="K1035" i="1" s="1"/>
  <c r="J1035" i="1"/>
  <c r="J969" i="1"/>
  <c r="J959" i="1"/>
  <c r="J930" i="1"/>
  <c r="K123" i="4"/>
  <c r="K930" i="1" s="1"/>
  <c r="K120" i="4"/>
  <c r="K927" i="1" s="1"/>
  <c r="J927" i="1"/>
  <c r="K116" i="4"/>
  <c r="K923" i="1" s="1"/>
  <c r="J923" i="1"/>
  <c r="J906" i="1"/>
  <c r="K99" i="4"/>
  <c r="K906" i="1" s="1"/>
  <c r="K96" i="4"/>
  <c r="K903" i="1" s="1"/>
  <c r="J903" i="1"/>
  <c r="J115" i="1" s="1"/>
  <c r="J1115" i="1"/>
  <c r="J1107" i="1"/>
  <c r="J1099" i="1"/>
  <c r="J1091" i="1"/>
  <c r="J1083" i="1"/>
  <c r="J998" i="1"/>
  <c r="K191" i="4"/>
  <c r="K998" i="1" s="1"/>
  <c r="K311" i="4"/>
  <c r="K1118" i="1" s="1"/>
  <c r="J1118" i="1"/>
  <c r="K279" i="4"/>
  <c r="K1086" i="1" s="1"/>
  <c r="J1086" i="1"/>
  <c r="J1006" i="1"/>
  <c r="K199" i="4"/>
  <c r="K1006" i="1" s="1"/>
  <c r="K196" i="4"/>
  <c r="K1003" i="1" s="1"/>
  <c r="J1003" i="1"/>
  <c r="J990" i="1"/>
  <c r="K183" i="4"/>
  <c r="K990" i="1" s="1"/>
  <c r="K987" i="1"/>
  <c r="J987" i="1"/>
  <c r="K176" i="4"/>
  <c r="K983" i="1" s="1"/>
  <c r="J983" i="1"/>
  <c r="J169" i="4"/>
  <c r="J974" i="1"/>
  <c r="K167" i="4"/>
  <c r="K974" i="1" s="1"/>
  <c r="K164" i="4"/>
  <c r="K971" i="1" s="1"/>
  <c r="J971" i="1"/>
  <c r="K126" i="4"/>
  <c r="K933" i="1" s="1"/>
  <c r="J933" i="1"/>
  <c r="K78" i="4"/>
  <c r="K885" i="1" s="1"/>
  <c r="J885" i="1"/>
  <c r="K271" i="4"/>
  <c r="K1078" i="1" s="1"/>
  <c r="J1078" i="1"/>
  <c r="J1018" i="1"/>
  <c r="K211" i="4"/>
  <c r="K1018" i="1" s="1"/>
  <c r="K170" i="4"/>
  <c r="K977" i="1" s="1"/>
  <c r="J977" i="1"/>
  <c r="K142" i="4"/>
  <c r="K949" i="1" s="1"/>
  <c r="J949" i="1"/>
  <c r="K110" i="4"/>
  <c r="K917" i="1" s="1"/>
  <c r="J917" i="1"/>
  <c r="K295" i="4"/>
  <c r="K1102" i="1" s="1"/>
  <c r="J1102" i="1"/>
  <c r="K268" i="4"/>
  <c r="K1075" i="1" s="1"/>
  <c r="J1075" i="1"/>
  <c r="J1062" i="1"/>
  <c r="K255" i="4"/>
  <c r="K1062" i="1" s="1"/>
  <c r="K252" i="4"/>
  <c r="K1059" i="1" s="1"/>
  <c r="J1059" i="1"/>
  <c r="J1046" i="1"/>
  <c r="K239" i="4"/>
  <c r="K1046" i="1" s="1"/>
  <c r="K236" i="4"/>
  <c r="K1043" i="1" s="1"/>
  <c r="J1043" i="1"/>
  <c r="J1030" i="1"/>
  <c r="K223" i="4"/>
  <c r="K1030" i="1" s="1"/>
  <c r="K220" i="4"/>
  <c r="K1027" i="1" s="1"/>
  <c r="J1027" i="1"/>
  <c r="K202" i="4"/>
  <c r="K1009" i="1" s="1"/>
  <c r="J1009" i="1"/>
  <c r="J946" i="1"/>
  <c r="K139" i="4"/>
  <c r="K946" i="1" s="1"/>
  <c r="K136" i="4"/>
  <c r="K943" i="1" s="1"/>
  <c r="J943" i="1"/>
  <c r="K132" i="4"/>
  <c r="K939" i="1" s="1"/>
  <c r="J939" i="1"/>
  <c r="J914" i="1"/>
  <c r="K107" i="4"/>
  <c r="K914" i="1" s="1"/>
  <c r="K104" i="4"/>
  <c r="K911" i="1" s="1"/>
  <c r="J911" i="1"/>
  <c r="J898" i="1"/>
  <c r="K91" i="4"/>
  <c r="K898" i="1" s="1"/>
  <c r="K88" i="4"/>
  <c r="K895" i="1" s="1"/>
  <c r="J895" i="1"/>
  <c r="K307" i="4"/>
  <c r="K1114" i="1" s="1"/>
  <c r="K299" i="4"/>
  <c r="K1106" i="1" s="1"/>
  <c r="K291" i="4"/>
  <c r="K1098" i="1" s="1"/>
  <c r="K283" i="4"/>
  <c r="K1090" i="1" s="1"/>
  <c r="K275" i="4"/>
  <c r="K1082" i="1" s="1"/>
  <c r="K267" i="4"/>
  <c r="K1074" i="1" s="1"/>
  <c r="K262" i="4"/>
  <c r="K1069" i="1" s="1"/>
  <c r="J1069" i="1"/>
  <c r="K259" i="4"/>
  <c r="K1066" i="1" s="1"/>
  <c r="K254" i="4"/>
  <c r="K1061" i="1" s="1"/>
  <c r="J1061" i="1"/>
  <c r="K251" i="4"/>
  <c r="K1058" i="1" s="1"/>
  <c r="K246" i="4"/>
  <c r="K1053" i="1" s="1"/>
  <c r="J1053" i="1"/>
  <c r="K243" i="4"/>
  <c r="K1050" i="1" s="1"/>
  <c r="K238" i="4"/>
  <c r="K1045" i="1" s="1"/>
  <c r="J1045" i="1"/>
  <c r="K235" i="4"/>
  <c r="K1042" i="1" s="1"/>
  <c r="K230" i="4"/>
  <c r="K1037" i="1" s="1"/>
  <c r="J1037" i="1"/>
  <c r="K227" i="4"/>
  <c r="K1034" i="1" s="1"/>
  <c r="K222" i="4"/>
  <c r="K1029" i="1" s="1"/>
  <c r="J1029" i="1"/>
  <c r="K219" i="4"/>
  <c r="K1026" i="1" s="1"/>
  <c r="K216" i="4"/>
  <c r="K1023" i="1" s="1"/>
  <c r="J1023" i="1"/>
  <c r="K210" i="4"/>
  <c r="K1017" i="1" s="1"/>
  <c r="K116" i="1" s="1"/>
  <c r="J1017" i="1"/>
  <c r="J116" i="1" s="1"/>
  <c r="K207" i="4"/>
  <c r="K1014" i="1" s="1"/>
  <c r="K198" i="4"/>
  <c r="K1005" i="1" s="1"/>
  <c r="J1005" i="1"/>
  <c r="K195" i="4"/>
  <c r="K1002" i="1" s="1"/>
  <c r="K190" i="4"/>
  <c r="K997" i="1" s="1"/>
  <c r="J997" i="1"/>
  <c r="K187" i="4"/>
  <c r="K994" i="1" s="1"/>
  <c r="K182" i="4"/>
  <c r="K989" i="1" s="1"/>
  <c r="J989" i="1"/>
  <c r="K175" i="4"/>
  <c r="K982" i="1" s="1"/>
  <c r="K163" i="4"/>
  <c r="K970" i="1" s="1"/>
  <c r="J970" i="1"/>
  <c r="K962" i="1"/>
  <c r="K151" i="4"/>
  <c r="K958" i="1" s="1"/>
  <c r="K98" i="1" s="1"/>
  <c r="J958" i="1"/>
  <c r="J98" i="1" s="1"/>
  <c r="K147" i="4"/>
  <c r="K954" i="1" s="1"/>
  <c r="K141" i="4"/>
  <c r="K948" i="1" s="1"/>
  <c r="J948" i="1"/>
  <c r="K138" i="4"/>
  <c r="K945" i="1" s="1"/>
  <c r="J945" i="1"/>
  <c r="K135" i="4"/>
  <c r="K942" i="1" s="1"/>
  <c r="J942" i="1"/>
  <c r="K131" i="4"/>
  <c r="K938" i="1" s="1"/>
  <c r="K125" i="4"/>
  <c r="K932" i="1" s="1"/>
  <c r="J932" i="1"/>
  <c r="K122" i="4"/>
  <c r="K929" i="1" s="1"/>
  <c r="J929" i="1"/>
  <c r="K119" i="4"/>
  <c r="K926" i="1" s="1"/>
  <c r="J926" i="1"/>
  <c r="K115" i="4"/>
  <c r="K922" i="1" s="1"/>
  <c r="K109" i="4"/>
  <c r="K916" i="1" s="1"/>
  <c r="J916" i="1"/>
  <c r="K106" i="4"/>
  <c r="K913" i="1" s="1"/>
  <c r="J913" i="1"/>
  <c r="K103" i="4"/>
  <c r="K910" i="1" s="1"/>
  <c r="K98" i="4"/>
  <c r="K905" i="1" s="1"/>
  <c r="J905" i="1"/>
  <c r="K95" i="4"/>
  <c r="K902" i="1" s="1"/>
  <c r="K90" i="4"/>
  <c r="K897" i="1" s="1"/>
  <c r="J897" i="1"/>
  <c r="K87" i="4"/>
  <c r="K894" i="1" s="1"/>
  <c r="K80" i="4"/>
  <c r="K887" i="1" s="1"/>
  <c r="J887" i="1"/>
  <c r="K77" i="4"/>
  <c r="K884" i="1" s="1"/>
  <c r="J986" i="1"/>
  <c r="K256" i="4"/>
  <c r="K1063" i="1" s="1"/>
  <c r="J1063" i="1"/>
  <c r="K248" i="4"/>
  <c r="K1055" i="1" s="1"/>
  <c r="J1055" i="1"/>
  <c r="K240" i="4"/>
  <c r="K1047" i="1" s="1"/>
  <c r="J1047" i="1"/>
  <c r="K232" i="4"/>
  <c r="K1039" i="1" s="1"/>
  <c r="J1039" i="1"/>
  <c r="K224" i="4"/>
  <c r="K1031" i="1" s="1"/>
  <c r="J1031" i="1"/>
  <c r="K212" i="4"/>
  <c r="K1019" i="1" s="1"/>
  <c r="J1019" i="1"/>
  <c r="K204" i="4"/>
  <c r="K1011" i="1" s="1"/>
  <c r="J1011" i="1"/>
  <c r="K200" i="4"/>
  <c r="K1007" i="1" s="1"/>
  <c r="J1007" i="1"/>
  <c r="K215" i="4"/>
  <c r="K1022" i="1" s="1"/>
  <c r="K217" i="4"/>
  <c r="K1024" i="1" s="1"/>
  <c r="K192" i="4"/>
  <c r="K999" i="1" s="1"/>
  <c r="J999" i="1"/>
  <c r="K184" i="4"/>
  <c r="K991" i="1" s="1"/>
  <c r="J991" i="1"/>
  <c r="K178" i="4"/>
  <c r="K985" i="1" s="1"/>
  <c r="J985" i="1"/>
  <c r="K172" i="4"/>
  <c r="K979" i="1" s="1"/>
  <c r="J979" i="1"/>
  <c r="K150" i="4"/>
  <c r="K957" i="1" s="1"/>
  <c r="J957" i="1"/>
  <c r="K144" i="4"/>
  <c r="K951" i="1" s="1"/>
  <c r="J951" i="1"/>
  <c r="K140" i="4"/>
  <c r="J947" i="1"/>
  <c r="K134" i="4"/>
  <c r="K941" i="1" s="1"/>
  <c r="J941" i="1"/>
  <c r="K128" i="4"/>
  <c r="K935" i="1" s="1"/>
  <c r="J935" i="1"/>
  <c r="K124" i="4"/>
  <c r="K931" i="1" s="1"/>
  <c r="J931" i="1"/>
  <c r="K118" i="4"/>
  <c r="K925" i="1" s="1"/>
  <c r="J925" i="1"/>
  <c r="K112" i="4"/>
  <c r="K919" i="1" s="1"/>
  <c r="J919" i="1"/>
  <c r="K108" i="4"/>
  <c r="K915" i="1" s="1"/>
  <c r="J915" i="1"/>
  <c r="K100" i="4"/>
  <c r="K907" i="1" s="1"/>
  <c r="J907" i="1"/>
  <c r="K92" i="4"/>
  <c r="K899" i="1" s="1"/>
  <c r="J899" i="1"/>
  <c r="K81" i="4"/>
  <c r="K888" i="1" s="1"/>
  <c r="K886" i="1"/>
  <c r="K74" i="4"/>
  <c r="K881" i="1" s="1"/>
  <c r="J881" i="1"/>
  <c r="J984" i="1"/>
  <c r="J975" i="1"/>
  <c r="J968" i="1"/>
  <c r="K306" i="4"/>
  <c r="J315" i="4"/>
  <c r="J1122" i="1" s="1"/>
  <c r="J269" i="1" s="1"/>
  <c r="K258" i="4"/>
  <c r="K1065" i="1" s="1"/>
  <c r="J1065" i="1"/>
  <c r="J270" i="4"/>
  <c r="J1077" i="1" s="1"/>
  <c r="J1060" i="1"/>
  <c r="K250" i="4"/>
  <c r="K1057" i="1" s="1"/>
  <c r="J1057" i="1"/>
  <c r="J284" i="1" s="1"/>
  <c r="K242" i="4"/>
  <c r="K1049" i="1" s="1"/>
  <c r="J1049" i="1"/>
  <c r="K234" i="4"/>
  <c r="K1041" i="1" s="1"/>
  <c r="J1041" i="1"/>
  <c r="K226" i="4"/>
  <c r="K1033" i="1" s="1"/>
  <c r="J1033" i="1"/>
  <c r="K218" i="4"/>
  <c r="K1025" i="1" s="1"/>
  <c r="J1025" i="1"/>
  <c r="K214" i="4"/>
  <c r="K1021" i="1" s="1"/>
  <c r="J1021" i="1"/>
  <c r="K206" i="4"/>
  <c r="K1013" i="1" s="1"/>
  <c r="J1013" i="1"/>
  <c r="J215" i="4"/>
  <c r="J1022" i="1" s="1"/>
  <c r="J217" i="4"/>
  <c r="J1024" i="1" s="1"/>
  <c r="J1004" i="1"/>
  <c r="K194" i="4"/>
  <c r="K1001" i="1" s="1"/>
  <c r="J1001" i="1"/>
  <c r="K186" i="4"/>
  <c r="K993" i="1" s="1"/>
  <c r="J993" i="1"/>
  <c r="K174" i="4"/>
  <c r="K981" i="1" s="1"/>
  <c r="J981" i="1"/>
  <c r="K149" i="4"/>
  <c r="K956" i="1" s="1"/>
  <c r="J956" i="1"/>
  <c r="K143" i="4"/>
  <c r="K950" i="1" s="1"/>
  <c r="J950" i="1"/>
  <c r="K133" i="4"/>
  <c r="K940" i="1" s="1"/>
  <c r="J940" i="1"/>
  <c r="K130" i="4"/>
  <c r="K937" i="1" s="1"/>
  <c r="J937" i="1"/>
  <c r="K127" i="4"/>
  <c r="K934" i="1" s="1"/>
  <c r="J934" i="1"/>
  <c r="K117" i="4"/>
  <c r="K924" i="1" s="1"/>
  <c r="J924" i="1"/>
  <c r="K114" i="4"/>
  <c r="K921" i="1" s="1"/>
  <c r="J921" i="1"/>
  <c r="K111" i="4"/>
  <c r="K918" i="1" s="1"/>
  <c r="J918" i="1"/>
  <c r="K102" i="4"/>
  <c r="K909" i="1" s="1"/>
  <c r="J909" i="1"/>
  <c r="K94" i="4"/>
  <c r="K901" i="1" s="1"/>
  <c r="J901" i="1"/>
  <c r="J81" i="4"/>
  <c r="J888" i="1" s="1"/>
  <c r="J886" i="1"/>
  <c r="K76" i="4"/>
  <c r="K883" i="1" s="1"/>
  <c r="J883" i="1"/>
  <c r="J1073" i="1"/>
  <c r="J1071" i="1"/>
  <c r="K1060" i="1"/>
  <c r="K2496" i="1"/>
  <c r="K415" i="1" s="1"/>
  <c r="J414" i="1"/>
  <c r="K346" i="5"/>
  <c r="K1468" i="1" s="1"/>
  <c r="J1468" i="1"/>
  <c r="K115" i="1"/>
  <c r="H498" i="9"/>
  <c r="H487" i="9"/>
  <c r="H479" i="9"/>
  <c r="H489" i="9" s="1"/>
  <c r="H491" i="9" s="1"/>
  <c r="H470" i="9"/>
  <c r="H454" i="9"/>
  <c r="H448" i="9"/>
  <c r="H442" i="9"/>
  <c r="H431" i="9"/>
  <c r="H423" i="9"/>
  <c r="H412" i="9"/>
  <c r="H404" i="9"/>
  <c r="H395" i="9"/>
  <c r="H373" i="9"/>
  <c r="H367" i="9"/>
  <c r="H361" i="9"/>
  <c r="H355" i="9"/>
  <c r="H332" i="9"/>
  <c r="H322" i="9"/>
  <c r="H316" i="9"/>
  <c r="H306" i="9"/>
  <c r="H308" i="9" s="1"/>
  <c r="H299" i="9"/>
  <c r="H288" i="9"/>
  <c r="H280" i="9"/>
  <c r="H271" i="9"/>
  <c r="H248" i="9"/>
  <c r="H242" i="9"/>
  <c r="H228" i="9"/>
  <c r="H230" i="9" s="1"/>
  <c r="H216" i="9"/>
  <c r="H208" i="9"/>
  <c r="H170" i="9"/>
  <c r="H164" i="9"/>
  <c r="H137" i="9"/>
  <c r="H124" i="9"/>
  <c r="H94" i="9"/>
  <c r="H86" i="9"/>
  <c r="H77" i="9"/>
  <c r="H51" i="9"/>
  <c r="H36" i="9"/>
  <c r="H38" i="9" s="1"/>
  <c r="H27" i="9"/>
  <c r="H29" i="9" s="1"/>
  <c r="H25" i="9"/>
  <c r="H10" i="9"/>
  <c r="H12" i="9" s="1"/>
  <c r="H529" i="8"/>
  <c r="H506" i="8"/>
  <c r="H498" i="8"/>
  <c r="H489" i="8"/>
  <c r="H470" i="8"/>
  <c r="H464" i="8"/>
  <c r="H472" i="8" s="1"/>
  <c r="H474" i="8" s="1"/>
  <c r="H444" i="8"/>
  <c r="H438" i="8"/>
  <c r="H418" i="8"/>
  <c r="H410" i="8"/>
  <c r="H401" i="8"/>
  <c r="H420" i="8" s="1"/>
  <c r="H422" i="8" s="1"/>
  <c r="H385" i="8"/>
  <c r="H387" i="8" s="1"/>
  <c r="H389" i="8" s="1"/>
  <c r="H377" i="8"/>
  <c r="H369" i="8"/>
  <c r="H358" i="8"/>
  <c r="H338" i="8"/>
  <c r="H330" i="8"/>
  <c r="H321" i="8"/>
  <c r="H298" i="8"/>
  <c r="H300" i="8" s="1"/>
  <c r="H302" i="8" s="1"/>
  <c r="H274" i="8"/>
  <c r="H263" i="8"/>
  <c r="H245" i="8"/>
  <c r="H228" i="8"/>
  <c r="H220" i="8"/>
  <c r="H211" i="8"/>
  <c r="H191" i="8"/>
  <c r="H185" i="8"/>
  <c r="H179" i="8"/>
  <c r="H193" i="8" s="1"/>
  <c r="H169" i="8"/>
  <c r="H171" i="8" s="1"/>
  <c r="H158" i="8"/>
  <c r="H151" i="8"/>
  <c r="H141" i="8"/>
  <c r="H133" i="8"/>
  <c r="H124" i="8"/>
  <c r="H107" i="8"/>
  <c r="H58" i="8"/>
  <c r="H50" i="8"/>
  <c r="H41" i="8"/>
  <c r="H30" i="8"/>
  <c r="H32" i="8" s="1"/>
  <c r="H11" i="8"/>
  <c r="H13" i="8" s="1"/>
  <c r="H15" i="8" s="1"/>
  <c r="H17" i="8" s="1"/>
  <c r="H448" i="7"/>
  <c r="H441" i="7"/>
  <c r="H435" i="7"/>
  <c r="H422" i="7"/>
  <c r="H414" i="7"/>
  <c r="H405" i="7"/>
  <c r="H424" i="7" s="1"/>
  <c r="H426" i="7" s="1"/>
  <c r="H378" i="7"/>
  <c r="H371" i="7"/>
  <c r="H365" i="7"/>
  <c r="H353" i="7"/>
  <c r="H345" i="7"/>
  <c r="H335" i="7"/>
  <c r="H307" i="7"/>
  <c r="H298" i="7"/>
  <c r="H292" i="7"/>
  <c r="H281" i="7"/>
  <c r="H283" i="7" s="1"/>
  <c r="H267" i="7"/>
  <c r="H259" i="7"/>
  <c r="H249" i="7"/>
  <c r="H269" i="7" s="1"/>
  <c r="H271" i="7" s="1"/>
  <c r="H231" i="7"/>
  <c r="H229" i="7"/>
  <c r="H212" i="7"/>
  <c r="H192" i="7"/>
  <c r="H184" i="7"/>
  <c r="H175" i="7"/>
  <c r="H155" i="7"/>
  <c r="H157" i="7" s="1"/>
  <c r="H147" i="7"/>
  <c r="H135" i="7"/>
  <c r="H129" i="7"/>
  <c r="H117" i="7"/>
  <c r="H115" i="7"/>
  <c r="H109" i="7"/>
  <c r="H103" i="7"/>
  <c r="H92" i="7"/>
  <c r="H84" i="7"/>
  <c r="H75" i="7"/>
  <c r="H94" i="7" s="1"/>
  <c r="H59" i="7"/>
  <c r="H61" i="7" s="1"/>
  <c r="H63" i="7" s="1"/>
  <c r="H96" i="7" s="1"/>
  <c r="H37" i="7"/>
  <c r="H27" i="7"/>
  <c r="H29" i="7" s="1"/>
  <c r="H18" i="7"/>
  <c r="H31" i="7" s="1"/>
  <c r="H296" i="6"/>
  <c r="H285" i="6"/>
  <c r="H287" i="6" s="1"/>
  <c r="H289" i="6" s="1"/>
  <c r="H271" i="6"/>
  <c r="H273" i="6" s="1"/>
  <c r="H275" i="6" s="1"/>
  <c r="H265" i="6"/>
  <c r="H253" i="6"/>
  <c r="H242" i="6"/>
  <c r="H234" i="6"/>
  <c r="H244" i="6" s="1"/>
  <c r="H246" i="6" s="1"/>
  <c r="H221" i="6"/>
  <c r="H223" i="6" s="1"/>
  <c r="H225" i="6" s="1"/>
  <c r="H208" i="6"/>
  <c r="H197" i="6"/>
  <c r="H189" i="6"/>
  <c r="H199" i="6" s="1"/>
  <c r="H201" i="6" s="1"/>
  <c r="H176" i="6"/>
  <c r="H178" i="6" s="1"/>
  <c r="H180" i="6" s="1"/>
  <c r="H164" i="6"/>
  <c r="H153" i="6"/>
  <c r="H145" i="6"/>
  <c r="H131" i="6"/>
  <c r="H122" i="6"/>
  <c r="H104" i="6"/>
  <c r="H106" i="6" s="1"/>
  <c r="H108" i="6" s="1"/>
  <c r="H90" i="6"/>
  <c r="H57" i="6"/>
  <c r="H59" i="6" s="1"/>
  <c r="H61" i="6" s="1"/>
  <c r="H49" i="6"/>
  <c r="H36" i="6"/>
  <c r="H28" i="6"/>
  <c r="H19" i="6"/>
  <c r="H315" i="4"/>
  <c r="H313" i="4"/>
  <c r="H306" i="4"/>
  <c r="H304" i="4"/>
  <c r="H302" i="4"/>
  <c r="H294" i="4"/>
  <c r="H285" i="4"/>
  <c r="H270" i="4"/>
  <c r="H268" i="4"/>
  <c r="H260" i="4"/>
  <c r="H253" i="4"/>
  <c r="H251" i="4"/>
  <c r="H249" i="4"/>
  <c r="H241" i="4"/>
  <c r="H232" i="4"/>
  <c r="H217" i="4"/>
  <c r="H215" i="4"/>
  <c r="H213" i="4"/>
  <c r="H203" i="4"/>
  <c r="H197" i="4"/>
  <c r="H186" i="4"/>
  <c r="H169" i="4"/>
  <c r="H140" i="4"/>
  <c r="H138" i="4"/>
  <c r="H136" i="4"/>
  <c r="H128" i="4"/>
  <c r="H119" i="4"/>
  <c r="H103" i="4"/>
  <c r="H101" i="4"/>
  <c r="H99" i="4"/>
  <c r="H90" i="4"/>
  <c r="H81" i="4"/>
  <c r="H79" i="4"/>
  <c r="H71" i="4"/>
  <c r="H60" i="4"/>
  <c r="H58" i="4"/>
  <c r="H50" i="4"/>
  <c r="H49" i="4"/>
  <c r="H47" i="4"/>
  <c r="H40" i="4"/>
  <c r="H31" i="4"/>
  <c r="H17" i="4"/>
  <c r="H15" i="4"/>
  <c r="H13" i="4"/>
  <c r="H369" i="3"/>
  <c r="H361" i="3"/>
  <c r="H346" i="3"/>
  <c r="H338" i="3"/>
  <c r="H329" i="3"/>
  <c r="H312" i="3"/>
  <c r="H302" i="3"/>
  <c r="H282" i="3"/>
  <c r="H284" i="3" s="1"/>
  <c r="H268" i="3"/>
  <c r="H260" i="3"/>
  <c r="H251" i="3"/>
  <c r="H233" i="3"/>
  <c r="H225" i="3"/>
  <c r="H218" i="3"/>
  <c r="H200" i="3"/>
  <c r="H192" i="3"/>
  <c r="H184" i="3"/>
  <c r="H176" i="3"/>
  <c r="H167" i="3"/>
  <c r="H146" i="3"/>
  <c r="H148" i="3" s="1"/>
  <c r="H150" i="3" s="1"/>
  <c r="H127" i="3"/>
  <c r="H113" i="3"/>
  <c r="H98" i="3"/>
  <c r="H9" i="3"/>
  <c r="H11" i="3" s="1"/>
  <c r="H13" i="3" s="1"/>
  <c r="H338" i="5"/>
  <c r="H331" i="5"/>
  <c r="H321" i="5"/>
  <c r="H307" i="5"/>
  <c r="H299" i="5"/>
  <c r="H289" i="5"/>
  <c r="H271" i="5"/>
  <c r="H263" i="5"/>
  <c r="H251" i="5"/>
  <c r="H243" i="5"/>
  <c r="H234" i="5"/>
  <c r="H217" i="5"/>
  <c r="H209" i="5"/>
  <c r="H203" i="5"/>
  <c r="H190" i="5"/>
  <c r="H182" i="5"/>
  <c r="H173" i="5"/>
  <c r="H155" i="5"/>
  <c r="H146" i="5"/>
  <c r="H129" i="5"/>
  <c r="H123" i="5"/>
  <c r="H114" i="5"/>
  <c r="H95" i="5"/>
  <c r="H81" i="5"/>
  <c r="H66" i="5"/>
  <c r="H68" i="5" s="1"/>
  <c r="H55" i="5"/>
  <c r="H47" i="5"/>
  <c r="H38" i="5"/>
  <c r="H19" i="5"/>
  <c r="H13" i="5"/>
  <c r="H84" i="6"/>
  <c r="H69" i="6"/>
  <c r="H71" i="6" s="1"/>
  <c r="H140" i="5"/>
  <c r="H106" i="3"/>
  <c r="H82" i="3"/>
  <c r="H74" i="3"/>
  <c r="H197" i="9"/>
  <c r="H201" i="9" s="1"/>
  <c r="H186" i="9"/>
  <c r="H188" i="9" s="1"/>
  <c r="H190" i="9" s="1"/>
  <c r="H107" i="9"/>
  <c r="H109" i="9" s="1"/>
  <c r="H57" i="9"/>
  <c r="H500" i="9" l="1"/>
  <c r="H348" i="3"/>
  <c r="H350" i="3" s="1"/>
  <c r="H450" i="7"/>
  <c r="H194" i="7"/>
  <c r="H196" i="7" s="1"/>
  <c r="H214" i="7" s="1"/>
  <c r="H355" i="7"/>
  <c r="H357" i="7" s="1"/>
  <c r="H380" i="7" s="1"/>
  <c r="H143" i="8"/>
  <c r="H145" i="8" s="1"/>
  <c r="H160" i="8" s="1"/>
  <c r="H340" i="8"/>
  <c r="H342" i="8" s="1"/>
  <c r="H508" i="8"/>
  <c r="H510" i="8" s="1"/>
  <c r="H195" i="8"/>
  <c r="H230" i="8"/>
  <c r="H232" i="8" s="1"/>
  <c r="K284" i="1"/>
  <c r="H60" i="8"/>
  <c r="H62" i="8" s="1"/>
  <c r="K117" i="1"/>
  <c r="J117" i="1"/>
  <c r="J76" i="1"/>
  <c r="K269" i="1"/>
  <c r="H38" i="6"/>
  <c r="H40" i="6" s="1"/>
  <c r="H250" i="9"/>
  <c r="H172" i="9"/>
  <c r="H174" i="9" s="1"/>
  <c r="H252" i="9"/>
  <c r="H290" i="9"/>
  <c r="H292" i="9" s="1"/>
  <c r="H334" i="9" s="1"/>
  <c r="H40" i="9"/>
  <c r="H59" i="9" s="1"/>
  <c r="I59" i="9" s="1"/>
  <c r="H96" i="9"/>
  <c r="H98" i="9" s="1"/>
  <c r="H139" i="9" s="1"/>
  <c r="H456" i="9"/>
  <c r="H375" i="9"/>
  <c r="H377" i="9" s="1"/>
  <c r="H414" i="9"/>
  <c r="H416" i="9" s="1"/>
  <c r="H433" i="9" s="1"/>
  <c r="H371" i="3"/>
  <c r="K114" i="1"/>
  <c r="K76" i="1"/>
  <c r="K947" i="1"/>
  <c r="J976" i="1"/>
  <c r="K169" i="4"/>
  <c r="K976" i="1" s="1"/>
  <c r="K270" i="4"/>
  <c r="K1077" i="1" s="1"/>
  <c r="K315" i="4"/>
  <c r="K1122" i="1" s="1"/>
  <c r="K1113" i="1"/>
  <c r="H133" i="6"/>
  <c r="H135" i="6" s="1"/>
  <c r="H210" i="6"/>
  <c r="H255" i="6"/>
  <c r="H155" i="6"/>
  <c r="H157" i="6" s="1"/>
  <c r="H92" i="6"/>
  <c r="H298" i="6"/>
  <c r="H84" i="3"/>
  <c r="H201" i="3"/>
  <c r="H270" i="3"/>
  <c r="H272" i="3" s="1"/>
  <c r="H304" i="3" s="1"/>
  <c r="H227" i="3"/>
  <c r="H309" i="7"/>
  <c r="H137" i="7"/>
  <c r="H218" i="9"/>
  <c r="H57" i="5"/>
  <c r="H131" i="5"/>
  <c r="H133" i="5" s="1"/>
  <c r="H309" i="5"/>
  <c r="H311" i="5" s="1"/>
  <c r="H340" i="5" s="1"/>
  <c r="I340" i="5" s="1"/>
  <c r="H97" i="5"/>
  <c r="H253" i="5"/>
  <c r="H255" i="5" s="1"/>
  <c r="H265" i="5" s="1"/>
  <c r="H148" i="5"/>
  <c r="H21" i="5"/>
  <c r="H23" i="5" s="1"/>
  <c r="H192" i="5"/>
  <c r="H194" i="5" s="1"/>
  <c r="H211" i="5" s="1"/>
  <c r="H157" i="5"/>
  <c r="H166" i="6" l="1"/>
  <c r="H59" i="5"/>
  <c r="H64" i="3"/>
  <c r="D64" i="3"/>
  <c r="E64" i="3"/>
  <c r="F64" i="3"/>
  <c r="C64" i="3"/>
  <c r="H56" i="3"/>
  <c r="D56" i="3"/>
  <c r="E56" i="3"/>
  <c r="F56" i="3"/>
  <c r="C56" i="3"/>
  <c r="D47" i="3"/>
  <c r="E47" i="3"/>
  <c r="F47" i="3"/>
  <c r="C47" i="3"/>
  <c r="H43" i="3"/>
  <c r="H47" i="3" s="1"/>
  <c r="D25" i="3"/>
  <c r="D27" i="3" s="1"/>
  <c r="D31" i="3" s="1"/>
  <c r="E25" i="3"/>
  <c r="E27" i="3" s="1"/>
  <c r="E31" i="3" s="1"/>
  <c r="F25" i="3"/>
  <c r="F27" i="3" s="1"/>
  <c r="F31" i="3" s="1"/>
  <c r="C25" i="3"/>
  <c r="C27" i="3" s="1"/>
  <c r="C31" i="3" s="1"/>
  <c r="H23" i="3"/>
  <c r="H25" i="3" s="1"/>
  <c r="H27" i="3" s="1"/>
  <c r="H31" i="3" s="1"/>
  <c r="H66" i="3" l="1"/>
  <c r="H67" i="3"/>
  <c r="H129" i="3" s="1"/>
  <c r="H44" i="7"/>
  <c r="H46" i="7" s="1"/>
  <c r="H48" i="7" s="1"/>
  <c r="B21" i="11"/>
  <c r="B17" i="11"/>
  <c r="B13" i="11"/>
  <c r="B12" i="11"/>
  <c r="B11" i="11"/>
  <c r="B10" i="11"/>
  <c r="B9" i="11"/>
  <c r="B8" i="11"/>
  <c r="B7" i="11"/>
  <c r="B6" i="11"/>
  <c r="B5" i="11"/>
  <c r="B4" i="11"/>
  <c r="B12" i="12"/>
  <c r="B11" i="12"/>
  <c r="B7" i="12"/>
  <c r="B6" i="12"/>
  <c r="B9" i="12" l="1"/>
  <c r="B14" i="12"/>
  <c r="B15" i="11"/>
  <c r="B19" i="11" s="1"/>
  <c r="B23" i="11" s="1"/>
  <c r="B16" i="12" l="1"/>
  <c r="H162" i="4"/>
  <c r="I963" i="1"/>
  <c r="I289" i="1" s="1"/>
  <c r="H963" i="1"/>
  <c r="H289" i="1" s="1"/>
  <c r="I156" i="4"/>
  <c r="I962" i="1"/>
  <c r="H962" i="1"/>
  <c r="I155" i="4"/>
  <c r="H3086" i="1"/>
  <c r="H423" i="1" s="1"/>
  <c r="I339" i="9"/>
  <c r="H338" i="9"/>
  <c r="H345" i="9" s="1"/>
  <c r="H180" i="4"/>
  <c r="H148" i="4"/>
  <c r="H171" i="4" s="1"/>
  <c r="H188" i="4" s="1"/>
  <c r="K339" i="9" l="1"/>
  <c r="I3086" i="1"/>
  <c r="I423" i="1" s="1"/>
  <c r="H427" i="8"/>
  <c r="H429" i="8" s="1"/>
  <c r="H431" i="8" s="1"/>
  <c r="H446" i="8" s="1"/>
  <c r="H347" i="8"/>
  <c r="H349" i="8" s="1"/>
  <c r="H351" i="8" s="1"/>
  <c r="H371" i="8" s="1"/>
  <c r="H2499" i="1"/>
  <c r="H422" i="1" s="1"/>
  <c r="I284" i="8"/>
  <c r="I2499" i="1" s="1"/>
  <c r="I422" i="1" s="1"/>
  <c r="H281" i="8"/>
  <c r="H280" i="8"/>
  <c r="H250" i="8"/>
  <c r="H249" i="8"/>
  <c r="H237" i="8"/>
  <c r="H239" i="8" s="1"/>
  <c r="H91" i="8"/>
  <c r="H90" i="8"/>
  <c r="H84" i="8"/>
  <c r="H82" i="8"/>
  <c r="H69" i="8"/>
  <c r="H71" i="8" s="1"/>
  <c r="H73" i="8" s="1"/>
  <c r="K3086" i="1" l="1"/>
  <c r="K423" i="1" s="1"/>
  <c r="K345" i="9"/>
  <c r="H252" i="8"/>
  <c r="H254" i="8" s="1"/>
  <c r="H86" i="8"/>
  <c r="H288" i="8"/>
  <c r="H93" i="8"/>
  <c r="H572" i="1"/>
  <c r="H573" i="1"/>
  <c r="H138" i="3"/>
  <c r="I136" i="3"/>
  <c r="I137" i="3"/>
  <c r="J137" i="3" s="1"/>
  <c r="H421" i="1" l="1"/>
  <c r="H109" i="8"/>
  <c r="I254" i="8"/>
  <c r="H276" i="8"/>
  <c r="K137" i="3"/>
  <c r="K573" i="1" s="1"/>
  <c r="J573" i="1"/>
  <c r="I572" i="1"/>
  <c r="K136" i="3"/>
  <c r="J572" i="1"/>
  <c r="J421" i="1" s="1"/>
  <c r="I2667" i="1"/>
  <c r="I2669" i="1"/>
  <c r="I2663" i="1"/>
  <c r="H2662" i="1"/>
  <c r="H2663" i="1"/>
  <c r="H2664" i="1"/>
  <c r="H2665" i="1"/>
  <c r="H420" i="1" s="1"/>
  <c r="H2667" i="1"/>
  <c r="H2670" i="1"/>
  <c r="H2671" i="1"/>
  <c r="H2672" i="1"/>
  <c r="H2673" i="1"/>
  <c r="H2674" i="1"/>
  <c r="H2675" i="1"/>
  <c r="H2676" i="1"/>
  <c r="H2677" i="1"/>
  <c r="H2678" i="1"/>
  <c r="H2679" i="1"/>
  <c r="G2668" i="1"/>
  <c r="F2668" i="1"/>
  <c r="E2668" i="1"/>
  <c r="D2668" i="1"/>
  <c r="C2668" i="1"/>
  <c r="D453" i="8"/>
  <c r="E453" i="8"/>
  <c r="F453" i="8"/>
  <c r="G453" i="8"/>
  <c r="H453" i="8"/>
  <c r="H2668" i="1" s="1"/>
  <c r="C453" i="8"/>
  <c r="I450" i="8"/>
  <c r="I2665" i="1" s="1"/>
  <c r="I420" i="1" s="1"/>
  <c r="I449" i="8"/>
  <c r="J449" i="8" s="1"/>
  <c r="I448" i="8"/>
  <c r="J448" i="8" s="1"/>
  <c r="H2732" i="1"/>
  <c r="H519" i="8"/>
  <c r="H521" i="8" s="1"/>
  <c r="H531" i="8" s="1"/>
  <c r="I517" i="8"/>
  <c r="I304" i="9"/>
  <c r="J304" i="9" s="1"/>
  <c r="H154" i="9"/>
  <c r="I154" i="9" s="1"/>
  <c r="H2895" i="1"/>
  <c r="I148" i="9"/>
  <c r="I2895" i="1" s="1"/>
  <c r="K572" i="1" l="1"/>
  <c r="K421" i="1" s="1"/>
  <c r="K138" i="3"/>
  <c r="I2732" i="1"/>
  <c r="J517" i="8"/>
  <c r="I421" i="1"/>
  <c r="K448" i="8"/>
  <c r="K2663" i="1" s="1"/>
  <c r="J2663" i="1"/>
  <c r="I453" i="8"/>
  <c r="I2664" i="1"/>
  <c r="J2664" i="1"/>
  <c r="K449" i="8"/>
  <c r="K2664" i="1" s="1"/>
  <c r="J3051" i="1"/>
  <c r="K304" i="9"/>
  <c r="K3051" i="1" s="1"/>
  <c r="I7" i="9"/>
  <c r="J7" i="9" s="1"/>
  <c r="I8" i="9"/>
  <c r="J8" i="9" s="1"/>
  <c r="I9" i="9"/>
  <c r="J9" i="9" s="1"/>
  <c r="I10" i="9"/>
  <c r="I11" i="9"/>
  <c r="J11" i="9" s="1"/>
  <c r="I12" i="9"/>
  <c r="J12" i="9" s="1"/>
  <c r="I13" i="9"/>
  <c r="J13" i="9" s="1"/>
  <c r="I14" i="9"/>
  <c r="I15" i="9"/>
  <c r="J15" i="9" s="1"/>
  <c r="I16" i="9"/>
  <c r="J16" i="9" s="1"/>
  <c r="I17" i="9"/>
  <c r="I18" i="9"/>
  <c r="I19" i="9"/>
  <c r="J19" i="9" s="1"/>
  <c r="I20" i="9"/>
  <c r="J20" i="9" s="1"/>
  <c r="I21" i="9"/>
  <c r="I22" i="9"/>
  <c r="I23" i="9"/>
  <c r="J23" i="9" s="1"/>
  <c r="I24" i="9"/>
  <c r="J24" i="9" s="1"/>
  <c r="I25" i="9"/>
  <c r="I26" i="9"/>
  <c r="I27" i="9"/>
  <c r="J27" i="9" s="1"/>
  <c r="I28" i="9"/>
  <c r="J28" i="9" s="1"/>
  <c r="I29" i="9"/>
  <c r="J29" i="9" s="1"/>
  <c r="I30" i="9"/>
  <c r="I31" i="9"/>
  <c r="J31" i="9" s="1"/>
  <c r="I32" i="9"/>
  <c r="J32" i="9" s="1"/>
  <c r="I33" i="9"/>
  <c r="I34" i="9"/>
  <c r="I35" i="9"/>
  <c r="J35" i="9" s="1"/>
  <c r="I36" i="9"/>
  <c r="J36" i="9" s="1"/>
  <c r="I37" i="9"/>
  <c r="I38" i="9"/>
  <c r="I39" i="9"/>
  <c r="J39" i="9" s="1"/>
  <c r="I40" i="9"/>
  <c r="I41" i="9"/>
  <c r="J41" i="9" s="1"/>
  <c r="I42" i="9"/>
  <c r="I43" i="9"/>
  <c r="J43" i="9" s="1"/>
  <c r="I44" i="9"/>
  <c r="J44" i="9" s="1"/>
  <c r="I45" i="9"/>
  <c r="J45" i="9" s="1"/>
  <c r="I46" i="9"/>
  <c r="I47" i="9"/>
  <c r="J47" i="9" s="1"/>
  <c r="I48" i="9"/>
  <c r="J48" i="9" s="1"/>
  <c r="I49" i="9"/>
  <c r="I50" i="9"/>
  <c r="I51" i="9"/>
  <c r="J51" i="9" s="1"/>
  <c r="I52" i="9"/>
  <c r="J52" i="9" s="1"/>
  <c r="I53" i="9"/>
  <c r="I54" i="9"/>
  <c r="I55" i="9"/>
  <c r="J55" i="9" s="1"/>
  <c r="I56" i="9"/>
  <c r="J56" i="9" s="1"/>
  <c r="I57" i="9"/>
  <c r="J57" i="9" s="1"/>
  <c r="I58" i="9"/>
  <c r="I60" i="9"/>
  <c r="J60" i="9" s="1"/>
  <c r="I61" i="9"/>
  <c r="J61" i="9" s="1"/>
  <c r="I62" i="9"/>
  <c r="I63" i="9"/>
  <c r="J63" i="9" s="1"/>
  <c r="I64" i="9"/>
  <c r="J64" i="9" s="1"/>
  <c r="I65" i="9"/>
  <c r="I66" i="9"/>
  <c r="I67" i="9"/>
  <c r="J67" i="9" s="1"/>
  <c r="I68" i="9"/>
  <c r="J68" i="9" s="1"/>
  <c r="I69" i="9"/>
  <c r="I70" i="9"/>
  <c r="I71" i="9"/>
  <c r="J71" i="9" s="1"/>
  <c r="I72" i="9"/>
  <c r="J72" i="9" s="1"/>
  <c r="I73" i="9"/>
  <c r="J73" i="9" s="1"/>
  <c r="I74" i="9"/>
  <c r="I75" i="9"/>
  <c r="J75" i="9" s="1"/>
  <c r="I76" i="9"/>
  <c r="J76" i="9" s="1"/>
  <c r="I77" i="9"/>
  <c r="I78" i="9"/>
  <c r="I79" i="9"/>
  <c r="J79" i="9" s="1"/>
  <c r="I80" i="9"/>
  <c r="J80" i="9" s="1"/>
  <c r="I81" i="9"/>
  <c r="I82" i="9"/>
  <c r="I83" i="9"/>
  <c r="J83" i="9" s="1"/>
  <c r="I84" i="9"/>
  <c r="J84" i="9" s="1"/>
  <c r="I85" i="9"/>
  <c r="I86" i="9"/>
  <c r="I87" i="9"/>
  <c r="J87" i="9" s="1"/>
  <c r="I88" i="9"/>
  <c r="J88" i="9" s="1"/>
  <c r="I89" i="9"/>
  <c r="J89" i="9" s="1"/>
  <c r="I90" i="9"/>
  <c r="I91" i="9"/>
  <c r="J91" i="9" s="1"/>
  <c r="I92" i="9"/>
  <c r="J92" i="9" s="1"/>
  <c r="I93" i="9"/>
  <c r="J93" i="9" s="1"/>
  <c r="I94" i="9"/>
  <c r="I95" i="9"/>
  <c r="J95" i="9" s="1"/>
  <c r="I96" i="9"/>
  <c r="I97" i="9"/>
  <c r="I98" i="9"/>
  <c r="I99" i="9"/>
  <c r="J99" i="9" s="1"/>
  <c r="I100" i="9"/>
  <c r="J100" i="9" s="1"/>
  <c r="I101" i="9"/>
  <c r="I102" i="9"/>
  <c r="I103" i="9"/>
  <c r="J103" i="9" s="1"/>
  <c r="I104" i="9"/>
  <c r="J104" i="9" s="1"/>
  <c r="I105" i="9"/>
  <c r="J105" i="9" s="1"/>
  <c r="I106" i="9"/>
  <c r="I107" i="9"/>
  <c r="J107" i="9" s="1"/>
  <c r="I108" i="9"/>
  <c r="J108" i="9" s="1"/>
  <c r="I109" i="9"/>
  <c r="I110" i="9"/>
  <c r="I111" i="9"/>
  <c r="J111" i="9" s="1"/>
  <c r="I112" i="9"/>
  <c r="J112" i="9" s="1"/>
  <c r="I113" i="9"/>
  <c r="I114" i="9"/>
  <c r="I115" i="9"/>
  <c r="J115" i="9" s="1"/>
  <c r="I118" i="9"/>
  <c r="I119" i="9"/>
  <c r="I120" i="9"/>
  <c r="J120" i="9" s="1"/>
  <c r="I121" i="9"/>
  <c r="J121" i="9" s="1"/>
  <c r="I122" i="9"/>
  <c r="J122" i="9" s="1"/>
  <c r="I123" i="9"/>
  <c r="I124" i="9"/>
  <c r="J124" i="9" s="1"/>
  <c r="I125" i="9"/>
  <c r="J125" i="9" s="1"/>
  <c r="I126" i="9"/>
  <c r="J126" i="9" s="1"/>
  <c r="I127" i="9"/>
  <c r="I128" i="9"/>
  <c r="J128" i="9" s="1"/>
  <c r="I129" i="9"/>
  <c r="J129" i="9" s="1"/>
  <c r="I130" i="9"/>
  <c r="I131" i="9"/>
  <c r="I132" i="9"/>
  <c r="J132" i="9" s="1"/>
  <c r="I133" i="9"/>
  <c r="J133" i="9" s="1"/>
  <c r="I134" i="9"/>
  <c r="I135" i="9"/>
  <c r="I136" i="9"/>
  <c r="J136" i="9" s="1"/>
  <c r="I137" i="9"/>
  <c r="J137" i="9" s="1"/>
  <c r="I138" i="9"/>
  <c r="J138" i="9" s="1"/>
  <c r="I139" i="9"/>
  <c r="I140" i="9"/>
  <c r="J140" i="9" s="1"/>
  <c r="I141" i="9"/>
  <c r="J141" i="9" s="1"/>
  <c r="I142" i="9"/>
  <c r="J142" i="9" s="1"/>
  <c r="I143" i="9"/>
  <c r="I144" i="9"/>
  <c r="I146" i="9"/>
  <c r="I147" i="9"/>
  <c r="I149" i="9"/>
  <c r="I2896" i="1" s="1"/>
  <c r="I150" i="9"/>
  <c r="I153" i="9"/>
  <c r="I2901" i="1"/>
  <c r="I155" i="9"/>
  <c r="I156" i="9"/>
  <c r="J156" i="9" s="1"/>
  <c r="I157" i="9"/>
  <c r="J157" i="9" s="1"/>
  <c r="I158" i="9"/>
  <c r="J158" i="9" s="1"/>
  <c r="I159" i="9"/>
  <c r="I160" i="9"/>
  <c r="J160" i="9" s="1"/>
  <c r="I161" i="9"/>
  <c r="J161" i="9" s="1"/>
  <c r="I162" i="9"/>
  <c r="J162" i="9" s="1"/>
  <c r="I163" i="9"/>
  <c r="I164" i="9"/>
  <c r="J164" i="9" s="1"/>
  <c r="J174" i="9" s="1"/>
  <c r="J2921" i="1" s="1"/>
  <c r="I165" i="9"/>
  <c r="J165" i="9" s="1"/>
  <c r="I166" i="9"/>
  <c r="I167" i="9"/>
  <c r="I168" i="9"/>
  <c r="I169" i="9"/>
  <c r="J169" i="9" s="1"/>
  <c r="J2916" i="1" s="1"/>
  <c r="I170" i="9"/>
  <c r="I171" i="9"/>
  <c r="I172" i="9"/>
  <c r="I173" i="9"/>
  <c r="J173" i="9" s="1"/>
  <c r="J2920" i="1" s="1"/>
  <c r="I174" i="9"/>
  <c r="M146" i="9" s="1"/>
  <c r="I175" i="9"/>
  <c r="I176" i="9"/>
  <c r="J176" i="9" s="1"/>
  <c r="I177" i="9"/>
  <c r="J177" i="9" s="1"/>
  <c r="I178" i="9"/>
  <c r="J178" i="9" s="1"/>
  <c r="I179" i="9"/>
  <c r="I180" i="9"/>
  <c r="J180" i="9" s="1"/>
  <c r="I181" i="9"/>
  <c r="J181" i="9" s="1"/>
  <c r="I182" i="9"/>
  <c r="I183" i="9"/>
  <c r="I184" i="9"/>
  <c r="J184" i="9" s="1"/>
  <c r="I185" i="9"/>
  <c r="J185" i="9" s="1"/>
  <c r="I186" i="9"/>
  <c r="I187" i="9"/>
  <c r="I188" i="9"/>
  <c r="J188" i="9" s="1"/>
  <c r="I189" i="9"/>
  <c r="J189" i="9" s="1"/>
  <c r="I190" i="9"/>
  <c r="J190" i="9" s="1"/>
  <c r="I191" i="9"/>
  <c r="I192" i="9"/>
  <c r="J192" i="9" s="1"/>
  <c r="I193" i="9"/>
  <c r="J193" i="9" s="1"/>
  <c r="I194" i="9"/>
  <c r="J194" i="9" s="1"/>
  <c r="I195" i="9"/>
  <c r="I196" i="9"/>
  <c r="J196" i="9" s="1"/>
  <c r="I197" i="9"/>
  <c r="I198" i="9"/>
  <c r="I199" i="9"/>
  <c r="I200" i="9"/>
  <c r="J200" i="9" s="1"/>
  <c r="I201" i="9"/>
  <c r="J201" i="9" s="1"/>
  <c r="I202" i="9"/>
  <c r="I203" i="9"/>
  <c r="I204" i="9"/>
  <c r="J204" i="9" s="1"/>
  <c r="I205" i="9"/>
  <c r="J205" i="9" s="1"/>
  <c r="I206" i="9"/>
  <c r="J206" i="9" s="1"/>
  <c r="I207" i="9"/>
  <c r="I208" i="9"/>
  <c r="J208" i="9" s="1"/>
  <c r="I209" i="9"/>
  <c r="J209" i="9" s="1"/>
  <c r="I210" i="9"/>
  <c r="J210" i="9" s="1"/>
  <c r="I211" i="9"/>
  <c r="I212" i="9"/>
  <c r="J212" i="9" s="1"/>
  <c r="I213" i="9"/>
  <c r="J213" i="9" s="1"/>
  <c r="I214" i="9"/>
  <c r="I215" i="9"/>
  <c r="I216" i="9"/>
  <c r="J216" i="9" s="1"/>
  <c r="I217" i="9"/>
  <c r="J217" i="9" s="1"/>
  <c r="I218" i="9"/>
  <c r="I219" i="9"/>
  <c r="I220" i="9"/>
  <c r="J220" i="9" s="1"/>
  <c r="I221" i="9"/>
  <c r="J221" i="9" s="1"/>
  <c r="I222" i="9"/>
  <c r="J222" i="9" s="1"/>
  <c r="I223" i="9"/>
  <c r="I224" i="9"/>
  <c r="J224" i="9" s="1"/>
  <c r="I225" i="9"/>
  <c r="J225" i="9" s="1"/>
  <c r="I226" i="9"/>
  <c r="J226" i="9" s="1"/>
  <c r="I227" i="9"/>
  <c r="I228" i="9"/>
  <c r="J228" i="9" s="1"/>
  <c r="I229" i="9"/>
  <c r="J229" i="9" s="1"/>
  <c r="I230" i="9"/>
  <c r="I231" i="9"/>
  <c r="I232" i="9"/>
  <c r="J232" i="9" s="1"/>
  <c r="I233" i="9"/>
  <c r="J233" i="9" s="1"/>
  <c r="I234" i="9"/>
  <c r="I235" i="9"/>
  <c r="I236" i="9"/>
  <c r="J236" i="9" s="1"/>
  <c r="I237" i="9"/>
  <c r="J237" i="9" s="1"/>
  <c r="I238" i="9"/>
  <c r="J238" i="9" s="1"/>
  <c r="I239" i="9"/>
  <c r="I240" i="9"/>
  <c r="J240" i="9" s="1"/>
  <c r="I241" i="9"/>
  <c r="J241" i="9" s="1"/>
  <c r="I242" i="9"/>
  <c r="I243" i="9"/>
  <c r="I244" i="9"/>
  <c r="J244" i="9" s="1"/>
  <c r="I245" i="9"/>
  <c r="J245" i="9" s="1"/>
  <c r="I246" i="9"/>
  <c r="I247" i="9"/>
  <c r="I248" i="9"/>
  <c r="J248" i="9" s="1"/>
  <c r="I249" i="9"/>
  <c r="J249" i="9" s="1"/>
  <c r="I250" i="9"/>
  <c r="I251" i="9"/>
  <c r="I252" i="9"/>
  <c r="J252" i="9" s="1"/>
  <c r="I253" i="9"/>
  <c r="J253" i="9" s="1"/>
  <c r="I254" i="9"/>
  <c r="J254" i="9" s="1"/>
  <c r="I255" i="9"/>
  <c r="I256" i="9"/>
  <c r="J256" i="9" s="1"/>
  <c r="I257" i="9"/>
  <c r="J257" i="9" s="1"/>
  <c r="I258" i="9"/>
  <c r="J258" i="9" s="1"/>
  <c r="I259" i="9"/>
  <c r="I260" i="9"/>
  <c r="J260" i="9" s="1"/>
  <c r="I261" i="9"/>
  <c r="J261" i="9" s="1"/>
  <c r="I262" i="9"/>
  <c r="I263" i="9"/>
  <c r="I264" i="9"/>
  <c r="J264" i="9" s="1"/>
  <c r="I265" i="9"/>
  <c r="J265" i="9" s="1"/>
  <c r="I266" i="9"/>
  <c r="I267" i="9"/>
  <c r="I268" i="9"/>
  <c r="J268" i="9" s="1"/>
  <c r="I269" i="9"/>
  <c r="J269" i="9" s="1"/>
  <c r="I270" i="9"/>
  <c r="J270" i="9" s="1"/>
  <c r="I271" i="9"/>
  <c r="I272" i="9"/>
  <c r="J272" i="9" s="1"/>
  <c r="I273" i="9"/>
  <c r="J273" i="9" s="1"/>
  <c r="I274" i="9"/>
  <c r="J274" i="9" s="1"/>
  <c r="I275" i="9"/>
  <c r="I276" i="9"/>
  <c r="J276" i="9" s="1"/>
  <c r="I277" i="9"/>
  <c r="J277" i="9" s="1"/>
  <c r="I278" i="9"/>
  <c r="I279" i="9"/>
  <c r="I280" i="9"/>
  <c r="J280" i="9" s="1"/>
  <c r="I281" i="9"/>
  <c r="J281" i="9" s="1"/>
  <c r="I282" i="9"/>
  <c r="I283" i="9"/>
  <c r="I284" i="9"/>
  <c r="J284" i="9" s="1"/>
  <c r="I285" i="9"/>
  <c r="J285" i="9" s="1"/>
  <c r="I286" i="9"/>
  <c r="J286" i="9" s="1"/>
  <c r="I287" i="9"/>
  <c r="I288" i="9"/>
  <c r="J288" i="9" s="1"/>
  <c r="I289" i="9"/>
  <c r="J289" i="9" s="1"/>
  <c r="I290" i="9"/>
  <c r="J290" i="9" s="1"/>
  <c r="I291" i="9"/>
  <c r="I292" i="9"/>
  <c r="J292" i="9" s="1"/>
  <c r="I293" i="9"/>
  <c r="J293" i="9" s="1"/>
  <c r="I294" i="9"/>
  <c r="I295" i="9"/>
  <c r="I296" i="9"/>
  <c r="J296" i="9" s="1"/>
  <c r="I297" i="9"/>
  <c r="J297" i="9" s="1"/>
  <c r="I298" i="9"/>
  <c r="I299" i="9"/>
  <c r="I300" i="9"/>
  <c r="J300" i="9" s="1"/>
  <c r="I301" i="9"/>
  <c r="J301" i="9" s="1"/>
  <c r="I302" i="9"/>
  <c r="J302" i="9" s="1"/>
  <c r="I303" i="9"/>
  <c r="I305" i="9"/>
  <c r="J305" i="9" s="1"/>
  <c r="I306" i="9"/>
  <c r="J306" i="9" s="1"/>
  <c r="I307" i="9"/>
  <c r="I308" i="9"/>
  <c r="J308" i="9" s="1"/>
  <c r="I309" i="9"/>
  <c r="J309" i="9" s="1"/>
  <c r="I310" i="9"/>
  <c r="I311" i="9"/>
  <c r="I312" i="9"/>
  <c r="J312" i="9" s="1"/>
  <c r="I313" i="9"/>
  <c r="J313" i="9" s="1"/>
  <c r="I314" i="9"/>
  <c r="I315" i="9"/>
  <c r="I316" i="9"/>
  <c r="J316" i="9" s="1"/>
  <c r="I317" i="9"/>
  <c r="J317" i="9" s="1"/>
  <c r="I318" i="9"/>
  <c r="J318" i="9" s="1"/>
  <c r="I319" i="9"/>
  <c r="I320" i="9"/>
  <c r="J320" i="9" s="1"/>
  <c r="I321" i="9"/>
  <c r="J321" i="9" s="1"/>
  <c r="I322" i="9"/>
  <c r="J322" i="9" s="1"/>
  <c r="I323" i="9"/>
  <c r="I324" i="9"/>
  <c r="J324" i="9" s="1"/>
  <c r="I325" i="9"/>
  <c r="J325" i="9" s="1"/>
  <c r="I326" i="9"/>
  <c r="I327" i="9"/>
  <c r="I328" i="9"/>
  <c r="J328" i="9" s="1"/>
  <c r="I329" i="9"/>
  <c r="J329" i="9" s="1"/>
  <c r="I330" i="9"/>
  <c r="I331" i="9"/>
  <c r="I332" i="9"/>
  <c r="J332" i="9" s="1"/>
  <c r="I333" i="9"/>
  <c r="J333" i="9" s="1"/>
  <c r="I334" i="9"/>
  <c r="I3081" i="1" s="1"/>
  <c r="I335" i="9"/>
  <c r="I336" i="9"/>
  <c r="J336" i="9" s="1"/>
  <c r="I337" i="9"/>
  <c r="J337" i="9" s="1"/>
  <c r="I338" i="9"/>
  <c r="I3085" i="1" s="1"/>
  <c r="I412" i="1" s="1"/>
  <c r="I344" i="9"/>
  <c r="I345" i="9"/>
  <c r="I346" i="9"/>
  <c r="J346" i="9" s="1"/>
  <c r="I347" i="9"/>
  <c r="I348" i="9"/>
  <c r="I349" i="9"/>
  <c r="J349" i="9" s="1"/>
  <c r="I350" i="9"/>
  <c r="J350" i="9" s="1"/>
  <c r="I351" i="9"/>
  <c r="I352" i="9"/>
  <c r="I353" i="9"/>
  <c r="J353" i="9" s="1"/>
  <c r="I354" i="9"/>
  <c r="J354" i="9" s="1"/>
  <c r="I355" i="9"/>
  <c r="J355" i="9" s="1"/>
  <c r="I356" i="9"/>
  <c r="I357" i="9"/>
  <c r="J357" i="9" s="1"/>
  <c r="I358" i="9"/>
  <c r="J358" i="9" s="1"/>
  <c r="I359" i="9"/>
  <c r="J359" i="9" s="1"/>
  <c r="I360" i="9"/>
  <c r="J360" i="9" s="1"/>
  <c r="I361" i="9"/>
  <c r="J361" i="9" s="1"/>
  <c r="I362" i="9"/>
  <c r="J362" i="9" s="1"/>
  <c r="I363" i="9"/>
  <c r="J363" i="9" s="1"/>
  <c r="I364" i="9"/>
  <c r="J364" i="9" s="1"/>
  <c r="I365" i="9"/>
  <c r="J365" i="9" s="1"/>
  <c r="I366" i="9"/>
  <c r="J366" i="9" s="1"/>
  <c r="I367" i="9"/>
  <c r="J367" i="9" s="1"/>
  <c r="I368" i="9"/>
  <c r="J368" i="9" s="1"/>
  <c r="I369" i="9"/>
  <c r="J369" i="9" s="1"/>
  <c r="I370" i="9"/>
  <c r="J370" i="9" s="1"/>
  <c r="I371" i="9"/>
  <c r="J371" i="9" s="1"/>
  <c r="I372" i="9"/>
  <c r="J372" i="9" s="1"/>
  <c r="I373" i="9"/>
  <c r="J373" i="9" s="1"/>
  <c r="I374" i="9"/>
  <c r="J374" i="9" s="1"/>
  <c r="I375" i="9"/>
  <c r="J375" i="9" s="1"/>
  <c r="I376" i="9"/>
  <c r="J376" i="9" s="1"/>
  <c r="I377" i="9"/>
  <c r="J377" i="9" s="1"/>
  <c r="I378" i="9"/>
  <c r="J378" i="9" s="1"/>
  <c r="I379" i="9"/>
  <c r="J379" i="9" s="1"/>
  <c r="I380" i="9"/>
  <c r="J380" i="9" s="1"/>
  <c r="I381" i="9"/>
  <c r="J381" i="9" s="1"/>
  <c r="I382" i="9"/>
  <c r="J382" i="9" s="1"/>
  <c r="I383" i="9"/>
  <c r="J383" i="9" s="1"/>
  <c r="I384" i="9"/>
  <c r="J384" i="9" s="1"/>
  <c r="I385" i="9"/>
  <c r="J385" i="9" s="1"/>
  <c r="I386" i="9"/>
  <c r="J386" i="9" s="1"/>
  <c r="I387" i="9"/>
  <c r="J387" i="9" s="1"/>
  <c r="I388" i="9"/>
  <c r="J388" i="9" s="1"/>
  <c r="I389" i="9"/>
  <c r="J389" i="9" s="1"/>
  <c r="I390" i="9"/>
  <c r="J390" i="9" s="1"/>
  <c r="I391" i="9"/>
  <c r="J391" i="9" s="1"/>
  <c r="I392" i="9"/>
  <c r="J392" i="9" s="1"/>
  <c r="I393" i="9"/>
  <c r="J393" i="9" s="1"/>
  <c r="I394" i="9"/>
  <c r="J394" i="9" s="1"/>
  <c r="I395" i="9"/>
  <c r="J395" i="9" s="1"/>
  <c r="I396" i="9"/>
  <c r="J396" i="9" s="1"/>
  <c r="I397" i="9"/>
  <c r="J397" i="9" s="1"/>
  <c r="I398" i="9"/>
  <c r="J398" i="9" s="1"/>
  <c r="I399" i="9"/>
  <c r="J399" i="9" s="1"/>
  <c r="I400" i="9"/>
  <c r="J400" i="9" s="1"/>
  <c r="I401" i="9"/>
  <c r="J401" i="9" s="1"/>
  <c r="I402" i="9"/>
  <c r="J402" i="9" s="1"/>
  <c r="I403" i="9"/>
  <c r="J403" i="9" s="1"/>
  <c r="I404" i="9"/>
  <c r="J404" i="9" s="1"/>
  <c r="I405" i="9"/>
  <c r="J405" i="9" s="1"/>
  <c r="I406" i="9"/>
  <c r="J406" i="9" s="1"/>
  <c r="I407" i="9"/>
  <c r="J407" i="9" s="1"/>
  <c r="I408" i="9"/>
  <c r="J408" i="9" s="1"/>
  <c r="I409" i="9"/>
  <c r="J409" i="9" s="1"/>
  <c r="I410" i="9"/>
  <c r="J410" i="9" s="1"/>
  <c r="I411" i="9"/>
  <c r="J411" i="9" s="1"/>
  <c r="I412" i="9"/>
  <c r="I413" i="9"/>
  <c r="J413" i="9" s="1"/>
  <c r="I414" i="9"/>
  <c r="J414" i="9" s="1"/>
  <c r="I415" i="9"/>
  <c r="J415" i="9" s="1"/>
  <c r="I416" i="9"/>
  <c r="J416" i="9" s="1"/>
  <c r="I417" i="9"/>
  <c r="J417" i="9" s="1"/>
  <c r="I418" i="9"/>
  <c r="J418" i="9" s="1"/>
  <c r="I419" i="9"/>
  <c r="J419" i="9" s="1"/>
  <c r="I420" i="9"/>
  <c r="J420" i="9" s="1"/>
  <c r="I421" i="9"/>
  <c r="J421" i="9" s="1"/>
  <c r="I422" i="9"/>
  <c r="J422" i="9" s="1"/>
  <c r="I423" i="9"/>
  <c r="J423" i="9" s="1"/>
  <c r="I424" i="9"/>
  <c r="J424" i="9" s="1"/>
  <c r="I425" i="9"/>
  <c r="J425" i="9" s="1"/>
  <c r="I426" i="9"/>
  <c r="J426" i="9" s="1"/>
  <c r="I427" i="9"/>
  <c r="J427" i="9" s="1"/>
  <c r="I428" i="9"/>
  <c r="J428" i="9" s="1"/>
  <c r="I429" i="9"/>
  <c r="J429" i="9" s="1"/>
  <c r="I430" i="9"/>
  <c r="J430" i="9" s="1"/>
  <c r="I431" i="9"/>
  <c r="J431" i="9" s="1"/>
  <c r="I432" i="9"/>
  <c r="J432" i="9" s="1"/>
  <c r="I433" i="9"/>
  <c r="I434" i="9"/>
  <c r="J434" i="9" s="1"/>
  <c r="I435" i="9"/>
  <c r="J435" i="9" s="1"/>
  <c r="I436" i="9"/>
  <c r="J436" i="9" s="1"/>
  <c r="I437" i="9"/>
  <c r="J437" i="9" s="1"/>
  <c r="I438" i="9"/>
  <c r="J438" i="9" s="1"/>
  <c r="I439" i="9"/>
  <c r="J439" i="9" s="1"/>
  <c r="I440" i="9"/>
  <c r="J440" i="9" s="1"/>
  <c r="I441" i="9"/>
  <c r="J441" i="9" s="1"/>
  <c r="I442" i="9"/>
  <c r="J442" i="9" s="1"/>
  <c r="I443" i="9"/>
  <c r="J443" i="9" s="1"/>
  <c r="I444" i="9"/>
  <c r="J444" i="9" s="1"/>
  <c r="I445" i="9"/>
  <c r="J445" i="9" s="1"/>
  <c r="I446" i="9"/>
  <c r="J446" i="9" s="1"/>
  <c r="I447" i="9"/>
  <c r="J447" i="9" s="1"/>
  <c r="I448" i="9"/>
  <c r="J448" i="9" s="1"/>
  <c r="I449" i="9"/>
  <c r="J449" i="9" s="1"/>
  <c r="I450" i="9"/>
  <c r="J450" i="9" s="1"/>
  <c r="I451" i="9"/>
  <c r="J451" i="9" s="1"/>
  <c r="I452" i="9"/>
  <c r="J452" i="9" s="1"/>
  <c r="I453" i="9"/>
  <c r="J453" i="9" s="1"/>
  <c r="I454" i="9"/>
  <c r="J454" i="9" s="1"/>
  <c r="I455" i="9"/>
  <c r="J455" i="9" s="1"/>
  <c r="I456" i="9"/>
  <c r="J456" i="9" s="1"/>
  <c r="I457" i="9"/>
  <c r="J457" i="9" s="1"/>
  <c r="I458" i="9"/>
  <c r="J458" i="9" s="1"/>
  <c r="I459" i="9"/>
  <c r="J459" i="9" s="1"/>
  <c r="I460" i="9"/>
  <c r="J460" i="9" s="1"/>
  <c r="I461" i="9"/>
  <c r="J461" i="9" s="1"/>
  <c r="I462" i="9"/>
  <c r="J462" i="9" s="1"/>
  <c r="I463" i="9"/>
  <c r="J463" i="9" s="1"/>
  <c r="I464" i="9"/>
  <c r="J464" i="9" s="1"/>
  <c r="I465" i="9"/>
  <c r="J465" i="9" s="1"/>
  <c r="I466" i="9"/>
  <c r="J466" i="9" s="1"/>
  <c r="I467" i="9"/>
  <c r="J467" i="9" s="1"/>
  <c r="I468" i="9"/>
  <c r="J468" i="9" s="1"/>
  <c r="I469" i="9"/>
  <c r="J469" i="9" s="1"/>
  <c r="I470" i="9"/>
  <c r="J470" i="9" s="1"/>
  <c r="I471" i="9"/>
  <c r="J471" i="9" s="1"/>
  <c r="I472" i="9"/>
  <c r="J472" i="9" s="1"/>
  <c r="I473" i="9"/>
  <c r="J473" i="9" s="1"/>
  <c r="I474" i="9"/>
  <c r="J474" i="9" s="1"/>
  <c r="I475" i="9"/>
  <c r="J475" i="9" s="1"/>
  <c r="I476" i="9"/>
  <c r="J476" i="9" s="1"/>
  <c r="I477" i="9"/>
  <c r="J477" i="9" s="1"/>
  <c r="I478" i="9"/>
  <c r="J478" i="9" s="1"/>
  <c r="I479" i="9"/>
  <c r="J479" i="9" s="1"/>
  <c r="I480" i="9"/>
  <c r="J480" i="9" s="1"/>
  <c r="I481" i="9"/>
  <c r="J481" i="9" s="1"/>
  <c r="I482" i="9"/>
  <c r="J482" i="9" s="1"/>
  <c r="I483" i="9"/>
  <c r="J483" i="9" s="1"/>
  <c r="I484" i="9"/>
  <c r="J484" i="9" s="1"/>
  <c r="I485" i="9"/>
  <c r="J485" i="9" s="1"/>
  <c r="I486" i="9"/>
  <c r="J486" i="9" s="1"/>
  <c r="I487" i="9"/>
  <c r="J487" i="9" s="1"/>
  <c r="I488" i="9"/>
  <c r="J488" i="9" s="1"/>
  <c r="I489" i="9"/>
  <c r="J489" i="9" s="1"/>
  <c r="I490" i="9"/>
  <c r="J490" i="9" s="1"/>
  <c r="I491" i="9"/>
  <c r="J491" i="9" s="1"/>
  <c r="I492" i="9"/>
  <c r="J492" i="9" s="1"/>
  <c r="I493" i="9"/>
  <c r="J493" i="9" s="1"/>
  <c r="I494" i="9"/>
  <c r="J494" i="9" s="1"/>
  <c r="I495" i="9"/>
  <c r="J495" i="9" s="1"/>
  <c r="I496" i="9"/>
  <c r="J496" i="9" s="1"/>
  <c r="I497" i="9"/>
  <c r="J497" i="9" s="1"/>
  <c r="I498" i="9"/>
  <c r="J498" i="9" s="1"/>
  <c r="I499" i="9"/>
  <c r="J499" i="9" s="1"/>
  <c r="I500" i="9"/>
  <c r="I6" i="9"/>
  <c r="J6" i="9" s="1"/>
  <c r="I2754" i="1"/>
  <c r="I2755" i="1"/>
  <c r="I2759" i="1"/>
  <c r="I2763" i="1"/>
  <c r="I2766" i="1"/>
  <c r="I2767" i="1"/>
  <c r="I2771" i="1"/>
  <c r="I2774" i="1"/>
  <c r="I2775" i="1"/>
  <c r="I2779" i="1"/>
  <c r="I2783" i="1"/>
  <c r="I2791" i="1"/>
  <c r="I2794" i="1"/>
  <c r="I2795" i="1"/>
  <c r="I2799" i="1"/>
  <c r="I2802" i="1"/>
  <c r="I2803" i="1"/>
  <c r="I2807" i="1"/>
  <c r="I2808" i="1"/>
  <c r="I2811" i="1"/>
  <c r="I2815" i="1"/>
  <c r="I2819" i="1"/>
  <c r="I2820" i="1"/>
  <c r="I2823" i="1"/>
  <c r="I2827" i="1"/>
  <c r="I2831" i="1"/>
  <c r="I2835" i="1"/>
  <c r="I2836" i="1"/>
  <c r="I2839" i="1"/>
  <c r="I2840" i="1"/>
  <c r="I2847" i="1"/>
  <c r="I2851" i="1"/>
  <c r="I2852" i="1"/>
  <c r="I2855" i="1"/>
  <c r="I2859" i="1"/>
  <c r="I2869" i="1"/>
  <c r="I2873" i="1"/>
  <c r="I2885" i="1"/>
  <c r="I2889" i="1"/>
  <c r="I2905" i="1"/>
  <c r="I2909" i="1"/>
  <c r="I35" i="1" s="1"/>
  <c r="I2925" i="1"/>
  <c r="I2937" i="1"/>
  <c r="I2941" i="1"/>
  <c r="I2953" i="1"/>
  <c r="I2957" i="1"/>
  <c r="I2969" i="1"/>
  <c r="I2973" i="1"/>
  <c r="I2985" i="1"/>
  <c r="I3001" i="1"/>
  <c r="I3005" i="1"/>
  <c r="I3017" i="1"/>
  <c r="I3021" i="1"/>
  <c r="I3033" i="1"/>
  <c r="I3037" i="1"/>
  <c r="I3049" i="1"/>
  <c r="I3051" i="1"/>
  <c r="I3052" i="1"/>
  <c r="I3059" i="1"/>
  <c r="I3063" i="1"/>
  <c r="I3071" i="1"/>
  <c r="I3083" i="1"/>
  <c r="I3092" i="1"/>
  <c r="I3096" i="1"/>
  <c r="I3104" i="1"/>
  <c r="I3107" i="1"/>
  <c r="I3111" i="1"/>
  <c r="I3115" i="1"/>
  <c r="I3116" i="1"/>
  <c r="I3119" i="1"/>
  <c r="I3120" i="1"/>
  <c r="I3123" i="1"/>
  <c r="I3127" i="1"/>
  <c r="I3131" i="1"/>
  <c r="I3132" i="1"/>
  <c r="I3135" i="1"/>
  <c r="I3136" i="1"/>
  <c r="I3139" i="1"/>
  <c r="I3143" i="1"/>
  <c r="I3147" i="1"/>
  <c r="I3148" i="1"/>
  <c r="I3151" i="1"/>
  <c r="I3152" i="1"/>
  <c r="I3155" i="1"/>
  <c r="I3160" i="1"/>
  <c r="I3163" i="1"/>
  <c r="I3164" i="1"/>
  <c r="I3167" i="1"/>
  <c r="I3171" i="1"/>
  <c r="I3175" i="1"/>
  <c r="I3176" i="1"/>
  <c r="I3179" i="1"/>
  <c r="I3180" i="1"/>
  <c r="I3183" i="1"/>
  <c r="I3187" i="1"/>
  <c r="I62" i="1" s="1"/>
  <c r="I3191" i="1"/>
  <c r="I3192" i="1"/>
  <c r="I3195" i="1"/>
  <c r="I3196" i="1"/>
  <c r="I3199" i="1"/>
  <c r="I3203" i="1"/>
  <c r="I3207" i="1"/>
  <c r="I3208" i="1"/>
  <c r="I3211" i="1"/>
  <c r="I3212" i="1"/>
  <c r="I3215" i="1"/>
  <c r="I3219" i="1"/>
  <c r="I3223" i="1"/>
  <c r="I3224" i="1"/>
  <c r="I3227" i="1"/>
  <c r="I3228" i="1"/>
  <c r="I3231" i="1"/>
  <c r="I3235" i="1"/>
  <c r="I3239" i="1"/>
  <c r="I3240" i="1"/>
  <c r="I3243" i="1"/>
  <c r="I3244" i="1"/>
  <c r="I3247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164" i="1" s="1"/>
  <c r="H2769" i="1"/>
  <c r="H165" i="1" s="1"/>
  <c r="H2770" i="1"/>
  <c r="H166" i="1" s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332" i="1" s="1"/>
  <c r="H2861" i="1"/>
  <c r="H2862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4" i="1"/>
  <c r="H2896" i="1"/>
  <c r="H2897" i="1"/>
  <c r="H418" i="1" s="1"/>
  <c r="H2900" i="1"/>
  <c r="H2901" i="1"/>
  <c r="H2902" i="1"/>
  <c r="H2903" i="1"/>
  <c r="H2904" i="1"/>
  <c r="H2905" i="1"/>
  <c r="H2906" i="1"/>
  <c r="H2907" i="1"/>
  <c r="H2908" i="1"/>
  <c r="H2909" i="1"/>
  <c r="H35" i="1" s="1"/>
  <c r="H2910" i="1"/>
  <c r="H2911" i="1"/>
  <c r="H2912" i="1"/>
  <c r="H2913" i="1"/>
  <c r="H2914" i="1"/>
  <c r="H2915" i="1"/>
  <c r="H42" i="1" s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70" i="1" s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274" i="1" s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50" i="1" s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412" i="1" s="1"/>
  <c r="H3091" i="1"/>
  <c r="H3093" i="1"/>
  <c r="H3094" i="1"/>
  <c r="H3095" i="1"/>
  <c r="H3096" i="1"/>
  <c r="H3097" i="1"/>
  <c r="H3098" i="1"/>
  <c r="H3099" i="1"/>
  <c r="H63" i="1" s="1"/>
  <c r="H3100" i="1"/>
  <c r="H64" i="1" s="1"/>
  <c r="H3101" i="1"/>
  <c r="H3102" i="1"/>
  <c r="H3103" i="1"/>
  <c r="H3104" i="1"/>
  <c r="H3105" i="1"/>
  <c r="H3106" i="1"/>
  <c r="H74" i="1" s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96" i="1" s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62" i="1" s="1"/>
  <c r="H3188" i="1"/>
  <c r="H3189" i="1"/>
  <c r="H3190" i="1"/>
  <c r="H3191" i="1"/>
  <c r="H3192" i="1"/>
  <c r="H3193" i="1"/>
  <c r="H73" i="1" s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2753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172" i="1" s="1"/>
  <c r="H2241" i="1"/>
  <c r="H173" i="1" s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426" i="1" s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4" i="1" s="1"/>
  <c r="H2383" i="1"/>
  <c r="H2384" i="1"/>
  <c r="H2385" i="1"/>
  <c r="H2386" i="1"/>
  <c r="H2387" i="1"/>
  <c r="H2388" i="1"/>
  <c r="H2389" i="1"/>
  <c r="H2390" i="1"/>
  <c r="H2391" i="1"/>
  <c r="H2392" i="1"/>
  <c r="H94" i="1" s="1"/>
  <c r="H2393" i="1"/>
  <c r="H2394" i="1"/>
  <c r="H2395" i="1"/>
  <c r="H2396" i="1"/>
  <c r="H2397" i="1"/>
  <c r="H2398" i="1"/>
  <c r="H105" i="1" s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308" i="1" s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399" i="1" s="1"/>
  <c r="H2487" i="1"/>
  <c r="H2488" i="1"/>
  <c r="H2489" i="1"/>
  <c r="H2490" i="1"/>
  <c r="H2491" i="1"/>
  <c r="H2492" i="1"/>
  <c r="H2493" i="1"/>
  <c r="H2494" i="1"/>
  <c r="H2495" i="1"/>
  <c r="H2496" i="1"/>
  <c r="H415" i="1" s="1"/>
  <c r="H2497" i="1"/>
  <c r="H2502" i="1"/>
  <c r="H2503" i="1"/>
  <c r="H2504" i="1"/>
  <c r="H2505" i="1"/>
  <c r="H2506" i="1"/>
  <c r="H2507" i="1"/>
  <c r="H2508" i="1"/>
  <c r="H2509" i="1"/>
  <c r="H2510" i="1"/>
  <c r="H23" i="1" s="1"/>
  <c r="H2511" i="1"/>
  <c r="H25" i="1" s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193" i="1" s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398" i="1" s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59" i="1"/>
  <c r="H60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3" i="1"/>
  <c r="H2734" i="1"/>
  <c r="H2735" i="1"/>
  <c r="H2736" i="1"/>
  <c r="H2737" i="1"/>
  <c r="H2738" i="1"/>
  <c r="H321" i="1" s="1"/>
  <c r="H2739" i="1"/>
  <c r="H2740" i="1"/>
  <c r="H2741" i="1"/>
  <c r="H2742" i="1"/>
  <c r="H2743" i="1"/>
  <c r="H2744" i="1"/>
  <c r="H2745" i="1"/>
  <c r="H2746" i="1"/>
  <c r="H2224" i="1"/>
  <c r="H32" i="1" s="1"/>
  <c r="I10" i="8"/>
  <c r="J10" i="8" s="1"/>
  <c r="I11" i="8"/>
  <c r="I2226" i="1" s="1"/>
  <c r="I12" i="8"/>
  <c r="I13" i="8"/>
  <c r="I2228" i="1" s="1"/>
  <c r="I14" i="8"/>
  <c r="I15" i="8"/>
  <c r="I2230" i="1" s="1"/>
  <c r="I16" i="8"/>
  <c r="I17" i="8"/>
  <c r="I2232" i="1" s="1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J74" i="8" s="1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2324" i="1" s="1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J154" i="8" s="1"/>
  <c r="I155" i="8"/>
  <c r="I156" i="8"/>
  <c r="I157" i="8"/>
  <c r="I158" i="8"/>
  <c r="I159" i="8"/>
  <c r="I160" i="8"/>
  <c r="I2375" i="1" s="1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J218" i="8" s="1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469" i="1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491" i="1" s="1"/>
  <c r="I277" i="8"/>
  <c r="I278" i="8"/>
  <c r="I279" i="8"/>
  <c r="I280" i="8"/>
  <c r="I2495" i="1" s="1"/>
  <c r="I281" i="8"/>
  <c r="I2496" i="1" s="1"/>
  <c r="I415" i="1" s="1"/>
  <c r="I283" i="8"/>
  <c r="I287" i="8"/>
  <c r="I288" i="8"/>
  <c r="I2503" i="1" s="1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J334" i="8" s="1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J350" i="8" s="1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2586" i="1" s="1"/>
  <c r="I372" i="8"/>
  <c r="I373" i="8"/>
  <c r="I374" i="8"/>
  <c r="I375" i="8"/>
  <c r="I2590" i="1" s="1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2661" i="1" s="1"/>
  <c r="I447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2731" i="1" s="1"/>
  <c r="I518" i="8"/>
  <c r="I519" i="8"/>
  <c r="I2734" i="1" s="1"/>
  <c r="I520" i="8"/>
  <c r="I521" i="8"/>
  <c r="I2736" i="1" s="1"/>
  <c r="I522" i="8"/>
  <c r="J522" i="8" s="1"/>
  <c r="I523" i="8"/>
  <c r="I2738" i="1" s="1"/>
  <c r="I321" i="1" s="1"/>
  <c r="I524" i="8"/>
  <c r="I525" i="8"/>
  <c r="I526" i="8"/>
  <c r="J526" i="8" s="1"/>
  <c r="I527" i="8"/>
  <c r="I528" i="8"/>
  <c r="I529" i="8"/>
  <c r="I2744" i="1" s="1"/>
  <c r="I530" i="8"/>
  <c r="J530" i="8" s="1"/>
  <c r="I531" i="8"/>
  <c r="I2746" i="1" s="1"/>
  <c r="I532" i="8"/>
  <c r="J532" i="8" s="1"/>
  <c r="K532" i="8" s="1"/>
  <c r="I9" i="8"/>
  <c r="I2224" i="1" s="1"/>
  <c r="I32" i="1" s="1"/>
  <c r="I1792" i="1"/>
  <c r="I1794" i="1"/>
  <c r="I1796" i="1"/>
  <c r="I1798" i="1"/>
  <c r="I1799" i="1"/>
  <c r="I1800" i="1"/>
  <c r="I1802" i="1"/>
  <c r="I1804" i="1"/>
  <c r="I1805" i="1"/>
  <c r="I1806" i="1"/>
  <c r="I1817" i="1"/>
  <c r="I1818" i="1"/>
  <c r="I1819" i="1"/>
  <c r="I1820" i="1"/>
  <c r="I1821" i="1"/>
  <c r="I1824" i="1"/>
  <c r="I1826" i="1"/>
  <c r="I1828" i="1"/>
  <c r="I1865" i="1"/>
  <c r="I1876" i="1"/>
  <c r="I1877" i="1"/>
  <c r="I1878" i="1"/>
  <c r="I1880" i="1"/>
  <c r="I1882" i="1"/>
  <c r="I1884" i="1"/>
  <c r="I1885" i="1"/>
  <c r="I1886" i="1"/>
  <c r="I1894" i="1"/>
  <c r="I1896" i="1"/>
  <c r="I1897" i="1"/>
  <c r="I1898" i="1"/>
  <c r="I1900" i="1"/>
  <c r="I1902" i="1"/>
  <c r="I1904" i="1"/>
  <c r="I1905" i="1"/>
  <c r="I1906" i="1"/>
  <c r="I1907" i="1"/>
  <c r="I1908" i="1"/>
  <c r="I1912" i="1"/>
  <c r="I1914" i="1"/>
  <c r="I1915" i="1"/>
  <c r="I1916" i="1"/>
  <c r="I1917" i="1"/>
  <c r="I1918" i="1"/>
  <c r="I1920" i="1"/>
  <c r="I1922" i="1"/>
  <c r="I1924" i="1"/>
  <c r="I1925" i="1"/>
  <c r="I1926" i="1"/>
  <c r="I1927" i="1"/>
  <c r="I1928" i="1"/>
  <c r="I1929" i="1"/>
  <c r="I1940" i="1"/>
  <c r="I1942" i="1"/>
  <c r="I1943" i="1"/>
  <c r="I1944" i="1"/>
  <c r="I1949" i="1"/>
  <c r="I1951" i="1"/>
  <c r="I1952" i="1"/>
  <c r="I1953" i="1"/>
  <c r="I1957" i="1"/>
  <c r="I1959" i="1"/>
  <c r="I1961" i="1"/>
  <c r="I1963" i="1"/>
  <c r="I1964" i="1"/>
  <c r="I1965" i="1"/>
  <c r="I1969" i="1"/>
  <c r="I1971" i="1"/>
  <c r="I1972" i="1"/>
  <c r="I1973" i="1"/>
  <c r="I1977" i="1"/>
  <c r="I2109" i="1"/>
  <c r="I2175" i="1"/>
  <c r="I2176" i="1"/>
  <c r="I2180" i="1"/>
  <c r="I2181" i="1"/>
  <c r="I2184" i="1"/>
  <c r="I2185" i="1"/>
  <c r="I2188" i="1"/>
  <c r="I2195" i="1"/>
  <c r="I322" i="1" s="1"/>
  <c r="I2199" i="1"/>
  <c r="I2203" i="1"/>
  <c r="I2207" i="1"/>
  <c r="I2208" i="1"/>
  <c r="I2211" i="1"/>
  <c r="I2212" i="1"/>
  <c r="H1774" i="1"/>
  <c r="H9" i="1" s="1"/>
  <c r="H1775" i="1"/>
  <c r="H1776" i="1"/>
  <c r="H11" i="1" s="1"/>
  <c r="H1777" i="1"/>
  <c r="H1778" i="1"/>
  <c r="H1779" i="1"/>
  <c r="H13" i="1" s="1"/>
  <c r="H1780" i="1"/>
  <c r="H14" i="1" s="1"/>
  <c r="H1781" i="1"/>
  <c r="H15" i="1" s="1"/>
  <c r="H1782" i="1"/>
  <c r="H16" i="1" s="1"/>
  <c r="H1783" i="1"/>
  <c r="H1784" i="1"/>
  <c r="H1789" i="1"/>
  <c r="H33" i="1" s="1"/>
  <c r="H1791" i="1"/>
  <c r="H36" i="1" s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40" i="1" s="1"/>
  <c r="H1823" i="1"/>
  <c r="H141" i="1" s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75" i="1" s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7" i="1"/>
  <c r="H1988" i="1"/>
  <c r="H1989" i="1"/>
  <c r="H1990" i="1"/>
  <c r="H1991" i="1"/>
  <c r="H1992" i="1"/>
  <c r="H1993" i="1"/>
  <c r="H71" i="1" s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68" i="1" s="1"/>
  <c r="H2043" i="1"/>
  <c r="H2044" i="1"/>
  <c r="H2045" i="1"/>
  <c r="H2046" i="1"/>
  <c r="H2047" i="1"/>
  <c r="H2048" i="1"/>
  <c r="H2049" i="1"/>
  <c r="H2050" i="1"/>
  <c r="H2051" i="1"/>
  <c r="H2052" i="1"/>
  <c r="H2053" i="1"/>
  <c r="H324" i="1" s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322" i="1" s="1"/>
  <c r="H2196" i="1"/>
  <c r="H328" i="1" s="1"/>
  <c r="H2197" i="1"/>
  <c r="H2198" i="1"/>
  <c r="H2199" i="1"/>
  <c r="H2200" i="1"/>
  <c r="H2201" i="1"/>
  <c r="H2202" i="1"/>
  <c r="H2203" i="1"/>
  <c r="H2204" i="1"/>
  <c r="H370" i="1" s="1"/>
  <c r="H2205" i="1"/>
  <c r="H2206" i="1"/>
  <c r="H2207" i="1"/>
  <c r="H2208" i="1"/>
  <c r="H2209" i="1"/>
  <c r="H2210" i="1"/>
  <c r="H2211" i="1"/>
  <c r="H2212" i="1"/>
  <c r="H2213" i="1"/>
  <c r="H2214" i="1"/>
  <c r="H2215" i="1"/>
  <c r="I1773" i="1"/>
  <c r="H1773" i="1"/>
  <c r="I8" i="7"/>
  <c r="I9" i="7"/>
  <c r="J9" i="7" s="1"/>
  <c r="I10" i="7"/>
  <c r="J10" i="7" s="1"/>
  <c r="I11" i="7"/>
  <c r="J11" i="7" s="1"/>
  <c r="I12" i="7"/>
  <c r="J12" i="7" s="1"/>
  <c r="I13" i="7"/>
  <c r="J13" i="7" s="1"/>
  <c r="I14" i="7"/>
  <c r="J14" i="7" s="1"/>
  <c r="I15" i="7"/>
  <c r="J15" i="7" s="1"/>
  <c r="I16" i="7"/>
  <c r="J16" i="7" s="1"/>
  <c r="I17" i="7"/>
  <c r="J17" i="7" s="1"/>
  <c r="I23" i="7"/>
  <c r="J23" i="7" s="1"/>
  <c r="I25" i="7"/>
  <c r="J25" i="7" s="1"/>
  <c r="I29" i="7"/>
  <c r="I31" i="7"/>
  <c r="I35" i="7"/>
  <c r="J35" i="7" s="1"/>
  <c r="I37" i="7"/>
  <c r="J37" i="7" s="1"/>
  <c r="I41" i="7"/>
  <c r="J41" i="7" s="1"/>
  <c r="I42" i="7"/>
  <c r="I56" i="7"/>
  <c r="J56" i="7" s="1"/>
  <c r="I57" i="7"/>
  <c r="J57" i="7" s="1"/>
  <c r="I59" i="7"/>
  <c r="I61" i="7"/>
  <c r="J61" i="7" s="1"/>
  <c r="I63" i="7"/>
  <c r="I64" i="7"/>
  <c r="J64" i="7" s="1"/>
  <c r="I65" i="7"/>
  <c r="J65" i="7" s="1"/>
  <c r="I66" i="7"/>
  <c r="J66" i="7" s="1"/>
  <c r="I67" i="7"/>
  <c r="J67" i="7" s="1"/>
  <c r="I68" i="7"/>
  <c r="J68" i="7" s="1"/>
  <c r="I69" i="7"/>
  <c r="J69" i="7" s="1"/>
  <c r="I70" i="7"/>
  <c r="J70" i="7" s="1"/>
  <c r="I71" i="7"/>
  <c r="J71" i="7" s="1"/>
  <c r="I72" i="7"/>
  <c r="J72" i="7" s="1"/>
  <c r="I73" i="7"/>
  <c r="J73" i="7" s="1"/>
  <c r="I74" i="7"/>
  <c r="J74" i="7" s="1"/>
  <c r="I75" i="7"/>
  <c r="I76" i="7"/>
  <c r="J76" i="7" s="1"/>
  <c r="I77" i="7"/>
  <c r="J77" i="7" s="1"/>
  <c r="I78" i="7"/>
  <c r="J78" i="7" s="1"/>
  <c r="I79" i="7"/>
  <c r="J79" i="7" s="1"/>
  <c r="I80" i="7"/>
  <c r="J80" i="7" s="1"/>
  <c r="I81" i="7"/>
  <c r="J81" i="7" s="1"/>
  <c r="I82" i="7"/>
  <c r="J82" i="7" s="1"/>
  <c r="I83" i="7"/>
  <c r="J83" i="7" s="1"/>
  <c r="I84" i="7"/>
  <c r="I85" i="7"/>
  <c r="J85" i="7" s="1"/>
  <c r="I86" i="7"/>
  <c r="J86" i="7" s="1"/>
  <c r="I87" i="7"/>
  <c r="J87" i="7" s="1"/>
  <c r="I88" i="7"/>
  <c r="J88" i="7" s="1"/>
  <c r="I89" i="7"/>
  <c r="J89" i="7" s="1"/>
  <c r="I90" i="7"/>
  <c r="J90" i="7" s="1"/>
  <c r="I91" i="7"/>
  <c r="J91" i="7" s="1"/>
  <c r="I92" i="7"/>
  <c r="J92" i="7" s="1"/>
  <c r="I93" i="7"/>
  <c r="J93" i="7" s="1"/>
  <c r="I94" i="7"/>
  <c r="I95" i="7"/>
  <c r="J95" i="7" s="1"/>
  <c r="I96" i="7"/>
  <c r="I97" i="7"/>
  <c r="J97" i="7" s="1"/>
  <c r="I98" i="7"/>
  <c r="J98" i="7" s="1"/>
  <c r="I99" i="7"/>
  <c r="J99" i="7" s="1"/>
  <c r="I100" i="7"/>
  <c r="J100" i="7" s="1"/>
  <c r="I101" i="7"/>
  <c r="I102" i="7"/>
  <c r="J102" i="7" s="1"/>
  <c r="I103" i="7"/>
  <c r="I104" i="7"/>
  <c r="J104" i="7" s="1"/>
  <c r="I105" i="7"/>
  <c r="J105" i="7" s="1"/>
  <c r="I106" i="7"/>
  <c r="J106" i="7" s="1"/>
  <c r="I107" i="7"/>
  <c r="J107" i="7" s="1"/>
  <c r="I108" i="7"/>
  <c r="J108" i="7" s="1"/>
  <c r="I109" i="7"/>
  <c r="I113" i="7"/>
  <c r="J113" i="7" s="1"/>
  <c r="I115" i="7"/>
  <c r="J115" i="7" s="1"/>
  <c r="I117" i="7"/>
  <c r="I121" i="7"/>
  <c r="J121" i="7" s="1"/>
  <c r="I122" i="7"/>
  <c r="J122" i="7" s="1"/>
  <c r="I123" i="7"/>
  <c r="J123" i="7" s="1"/>
  <c r="I124" i="7"/>
  <c r="J124" i="7" s="1"/>
  <c r="I125" i="7"/>
  <c r="J125" i="7" s="1"/>
  <c r="I126" i="7"/>
  <c r="J126" i="7" s="1"/>
  <c r="I127" i="7"/>
  <c r="J127" i="7" s="1"/>
  <c r="I129" i="7"/>
  <c r="I133" i="7"/>
  <c r="J133" i="7" s="1"/>
  <c r="I135" i="7"/>
  <c r="I137" i="7"/>
  <c r="I143" i="7"/>
  <c r="J143" i="7" s="1"/>
  <c r="I144" i="7"/>
  <c r="J144" i="7" s="1"/>
  <c r="I145" i="7"/>
  <c r="J145" i="7" s="1"/>
  <c r="I147" i="7"/>
  <c r="I153" i="7"/>
  <c r="J153" i="7" s="1"/>
  <c r="I155" i="7"/>
  <c r="I157" i="7"/>
  <c r="I164" i="7"/>
  <c r="J164" i="7" s="1"/>
  <c r="I165" i="7"/>
  <c r="I166" i="7"/>
  <c r="J166" i="7" s="1"/>
  <c r="I167" i="7"/>
  <c r="J167" i="7" s="1"/>
  <c r="I168" i="7"/>
  <c r="J168" i="7" s="1"/>
  <c r="I169" i="7"/>
  <c r="J169" i="7" s="1"/>
  <c r="I170" i="7"/>
  <c r="J170" i="7" s="1"/>
  <c r="I171" i="7"/>
  <c r="J171" i="7" s="1"/>
  <c r="I172" i="7"/>
  <c r="J172" i="7" s="1"/>
  <c r="I173" i="7"/>
  <c r="J173" i="7" s="1"/>
  <c r="I175" i="7"/>
  <c r="J175" i="7" s="1"/>
  <c r="I179" i="7"/>
  <c r="J179" i="7" s="1"/>
  <c r="I180" i="7"/>
  <c r="J180" i="7" s="1"/>
  <c r="I181" i="7"/>
  <c r="J181" i="7" s="1"/>
  <c r="I182" i="7"/>
  <c r="J182" i="7" s="1"/>
  <c r="I184" i="7"/>
  <c r="I188" i="7"/>
  <c r="J188" i="7" s="1"/>
  <c r="I189" i="7"/>
  <c r="J189" i="7" s="1"/>
  <c r="I190" i="7"/>
  <c r="J190" i="7" s="1"/>
  <c r="I192" i="7"/>
  <c r="J192" i="7" s="1"/>
  <c r="I194" i="7"/>
  <c r="I196" i="7"/>
  <c r="I200" i="7"/>
  <c r="J200" i="7" s="1"/>
  <c r="I201" i="7"/>
  <c r="J201" i="7" s="1"/>
  <c r="I204" i="7"/>
  <c r="I208" i="7"/>
  <c r="J208" i="7" s="1"/>
  <c r="I209" i="7"/>
  <c r="J209" i="7" s="1"/>
  <c r="I210" i="7"/>
  <c r="J210" i="7" s="1"/>
  <c r="I212" i="7"/>
  <c r="I213" i="7"/>
  <c r="J213" i="7" s="1"/>
  <c r="I214" i="7"/>
  <c r="I215" i="7"/>
  <c r="J215" i="7" s="1"/>
  <c r="I216" i="7"/>
  <c r="J216" i="7" s="1"/>
  <c r="I217" i="7"/>
  <c r="J217" i="7" s="1"/>
  <c r="I218" i="7"/>
  <c r="I1984" i="1" s="1"/>
  <c r="I220" i="7"/>
  <c r="J220" i="7" s="1"/>
  <c r="I221" i="7"/>
  <c r="I222" i="7"/>
  <c r="J222" i="7" s="1"/>
  <c r="I223" i="7"/>
  <c r="J223" i="7" s="1"/>
  <c r="I224" i="7"/>
  <c r="J224" i="7" s="1"/>
  <c r="I225" i="7"/>
  <c r="J225" i="7" s="1"/>
  <c r="I226" i="7"/>
  <c r="J226" i="7" s="1"/>
  <c r="I227" i="7"/>
  <c r="J227" i="7" s="1"/>
  <c r="I228" i="7"/>
  <c r="J228" i="7" s="1"/>
  <c r="I229" i="7"/>
  <c r="I230" i="7"/>
  <c r="J230" i="7" s="1"/>
  <c r="I231" i="7"/>
  <c r="I232" i="7"/>
  <c r="J232" i="7" s="1"/>
  <c r="I233" i="7"/>
  <c r="J233" i="7" s="1"/>
  <c r="I234" i="7"/>
  <c r="J234" i="7" s="1"/>
  <c r="I235" i="7"/>
  <c r="J235" i="7" s="1"/>
  <c r="I236" i="7"/>
  <c r="J236" i="7" s="1"/>
  <c r="I237" i="7"/>
  <c r="J237" i="7" s="1"/>
  <c r="I238" i="7"/>
  <c r="J238" i="7" s="1"/>
  <c r="I239" i="7"/>
  <c r="I2005" i="1" s="1"/>
  <c r="I240" i="7"/>
  <c r="J240" i="7" s="1"/>
  <c r="I241" i="7"/>
  <c r="J241" i="7" s="1"/>
  <c r="I242" i="7"/>
  <c r="J242" i="7" s="1"/>
  <c r="I243" i="7"/>
  <c r="J243" i="7" s="1"/>
  <c r="I244" i="7"/>
  <c r="J244" i="7" s="1"/>
  <c r="I245" i="7"/>
  <c r="J245" i="7" s="1"/>
  <c r="I246" i="7"/>
  <c r="J246" i="7" s="1"/>
  <c r="I247" i="7"/>
  <c r="J247" i="7" s="1"/>
  <c r="I248" i="7"/>
  <c r="J248" i="7" s="1"/>
  <c r="I249" i="7"/>
  <c r="J249" i="7" s="1"/>
  <c r="I250" i="7"/>
  <c r="J250" i="7" s="1"/>
  <c r="I251" i="7"/>
  <c r="J251" i="7" s="1"/>
  <c r="I252" i="7"/>
  <c r="J252" i="7" s="1"/>
  <c r="I253" i="7"/>
  <c r="J253" i="7" s="1"/>
  <c r="I254" i="7"/>
  <c r="J254" i="7" s="1"/>
  <c r="I255" i="7"/>
  <c r="J255" i="7" s="1"/>
  <c r="I256" i="7"/>
  <c r="J256" i="7" s="1"/>
  <c r="I257" i="7"/>
  <c r="J257" i="7" s="1"/>
  <c r="I258" i="7"/>
  <c r="J258" i="7" s="1"/>
  <c r="I259" i="7"/>
  <c r="I260" i="7"/>
  <c r="J260" i="7" s="1"/>
  <c r="I261" i="7"/>
  <c r="J261" i="7" s="1"/>
  <c r="I262" i="7"/>
  <c r="J262" i="7" s="1"/>
  <c r="I263" i="7"/>
  <c r="J263" i="7" s="1"/>
  <c r="I264" i="7"/>
  <c r="J264" i="7" s="1"/>
  <c r="I265" i="7"/>
  <c r="J265" i="7" s="1"/>
  <c r="I266" i="7"/>
  <c r="J266" i="7" s="1"/>
  <c r="I267" i="7"/>
  <c r="I268" i="7"/>
  <c r="J268" i="7" s="1"/>
  <c r="I269" i="7"/>
  <c r="I270" i="7"/>
  <c r="J270" i="7" s="1"/>
  <c r="I271" i="7"/>
  <c r="I272" i="7"/>
  <c r="J272" i="7" s="1"/>
  <c r="I273" i="7"/>
  <c r="J273" i="7" s="1"/>
  <c r="I274" i="7"/>
  <c r="J274" i="7" s="1"/>
  <c r="I275" i="7"/>
  <c r="J275" i="7" s="1"/>
  <c r="I276" i="7"/>
  <c r="I2042" i="1" s="1"/>
  <c r="I277" i="7"/>
  <c r="J277" i="7" s="1"/>
  <c r="I278" i="7"/>
  <c r="J278" i="7" s="1"/>
  <c r="I279" i="7"/>
  <c r="J279" i="7" s="1"/>
  <c r="I280" i="7"/>
  <c r="J280" i="7" s="1"/>
  <c r="I281" i="7"/>
  <c r="I282" i="7"/>
  <c r="J282" i="7" s="1"/>
  <c r="I283" i="7"/>
  <c r="I284" i="7"/>
  <c r="J284" i="7" s="1"/>
  <c r="I285" i="7"/>
  <c r="J285" i="7" s="1"/>
  <c r="I286" i="7"/>
  <c r="J286" i="7" s="1"/>
  <c r="I287" i="7"/>
  <c r="J287" i="7" s="1"/>
  <c r="I288" i="7"/>
  <c r="J288" i="7" s="1"/>
  <c r="I289" i="7"/>
  <c r="J289" i="7" s="1"/>
  <c r="I290" i="7"/>
  <c r="J290" i="7" s="1"/>
  <c r="I291" i="7"/>
  <c r="J291" i="7" s="1"/>
  <c r="I292" i="7"/>
  <c r="I293" i="7"/>
  <c r="J293" i="7" s="1"/>
  <c r="I294" i="7"/>
  <c r="J294" i="7" s="1"/>
  <c r="I295" i="7"/>
  <c r="J295" i="7" s="1"/>
  <c r="I296" i="7"/>
  <c r="J296" i="7" s="1"/>
  <c r="I297" i="7"/>
  <c r="J297" i="7" s="1"/>
  <c r="I298" i="7"/>
  <c r="I299" i="7"/>
  <c r="J299" i="7" s="1"/>
  <c r="I300" i="7"/>
  <c r="J300" i="7" s="1"/>
  <c r="I301" i="7"/>
  <c r="J301" i="7" s="1"/>
  <c r="I302" i="7"/>
  <c r="J302" i="7" s="1"/>
  <c r="I303" i="7"/>
  <c r="J303" i="7" s="1"/>
  <c r="I304" i="7"/>
  <c r="J304" i="7" s="1"/>
  <c r="I305" i="7"/>
  <c r="J305" i="7" s="1"/>
  <c r="I306" i="7"/>
  <c r="J306" i="7" s="1"/>
  <c r="I307" i="7"/>
  <c r="J307" i="7" s="1"/>
  <c r="I308" i="7"/>
  <c r="J308" i="7" s="1"/>
  <c r="I309" i="7"/>
  <c r="I317" i="7"/>
  <c r="J317" i="7" s="1"/>
  <c r="I318" i="7"/>
  <c r="J318" i="7" s="1"/>
  <c r="I319" i="7"/>
  <c r="J319" i="7" s="1"/>
  <c r="I320" i="7"/>
  <c r="J320" i="7" s="1"/>
  <c r="I321" i="7"/>
  <c r="J321" i="7" s="1"/>
  <c r="I322" i="7"/>
  <c r="J322" i="7" s="1"/>
  <c r="I323" i="7"/>
  <c r="J323" i="7" s="1"/>
  <c r="I324" i="7"/>
  <c r="J324" i="7" s="1"/>
  <c r="I325" i="7"/>
  <c r="I326" i="7"/>
  <c r="J326" i="7" s="1"/>
  <c r="I327" i="7"/>
  <c r="J327" i="7" s="1"/>
  <c r="I328" i="7"/>
  <c r="J328" i="7" s="1"/>
  <c r="I329" i="7"/>
  <c r="J329" i="7" s="1"/>
  <c r="I330" i="7"/>
  <c r="J330" i="7" s="1"/>
  <c r="I331" i="7"/>
  <c r="J331" i="7" s="1"/>
  <c r="I332" i="7"/>
  <c r="J332" i="7" s="1"/>
  <c r="I333" i="7"/>
  <c r="J333" i="7" s="1"/>
  <c r="I334" i="7"/>
  <c r="J334" i="7" s="1"/>
  <c r="I335" i="7"/>
  <c r="I336" i="7"/>
  <c r="J336" i="7" s="1"/>
  <c r="I337" i="7"/>
  <c r="J337" i="7" s="1"/>
  <c r="I338" i="7"/>
  <c r="J338" i="7" s="1"/>
  <c r="I339" i="7"/>
  <c r="J339" i="7" s="1"/>
  <c r="I340" i="7"/>
  <c r="J340" i="7" s="1"/>
  <c r="I341" i="7"/>
  <c r="J341" i="7" s="1"/>
  <c r="I342" i="7"/>
  <c r="J342" i="7" s="1"/>
  <c r="I343" i="7"/>
  <c r="J343" i="7" s="1"/>
  <c r="I344" i="7"/>
  <c r="J344" i="7" s="1"/>
  <c r="I345" i="7"/>
  <c r="I346" i="7"/>
  <c r="J346" i="7" s="1"/>
  <c r="I347" i="7"/>
  <c r="J347" i="7" s="1"/>
  <c r="I348" i="7"/>
  <c r="J348" i="7" s="1"/>
  <c r="I349" i="7"/>
  <c r="J349" i="7" s="1"/>
  <c r="I350" i="7"/>
  <c r="J350" i="7" s="1"/>
  <c r="I351" i="7"/>
  <c r="J351" i="7" s="1"/>
  <c r="I352" i="7"/>
  <c r="J352" i="7" s="1"/>
  <c r="I353" i="7"/>
  <c r="J353" i="7" s="1"/>
  <c r="I354" i="7"/>
  <c r="J354" i="7" s="1"/>
  <c r="I355" i="7"/>
  <c r="I356" i="7"/>
  <c r="J356" i="7" s="1"/>
  <c r="I357" i="7"/>
  <c r="I358" i="7"/>
  <c r="J358" i="7" s="1"/>
  <c r="I359" i="7"/>
  <c r="J359" i="7" s="1"/>
  <c r="I360" i="7"/>
  <c r="J360" i="7" s="1"/>
  <c r="I361" i="7"/>
  <c r="J361" i="7" s="1"/>
  <c r="I362" i="7"/>
  <c r="J362" i="7" s="1"/>
  <c r="I363" i="7"/>
  <c r="J363" i="7" s="1"/>
  <c r="I364" i="7"/>
  <c r="J364" i="7" s="1"/>
  <c r="I365" i="7"/>
  <c r="I366" i="7"/>
  <c r="J366" i="7" s="1"/>
  <c r="I367" i="7"/>
  <c r="J367" i="7" s="1"/>
  <c r="I368" i="7"/>
  <c r="J368" i="7" s="1"/>
  <c r="I369" i="7"/>
  <c r="J369" i="7" s="1"/>
  <c r="I370" i="7"/>
  <c r="J370" i="7" s="1"/>
  <c r="I371" i="7"/>
  <c r="I372" i="7"/>
  <c r="J372" i="7" s="1"/>
  <c r="I373" i="7"/>
  <c r="J373" i="7" s="1"/>
  <c r="I374" i="7"/>
  <c r="J374" i="7" s="1"/>
  <c r="I375" i="7"/>
  <c r="J375" i="7" s="1"/>
  <c r="I376" i="7"/>
  <c r="J376" i="7" s="1"/>
  <c r="I377" i="7"/>
  <c r="J377" i="7" s="1"/>
  <c r="I378" i="7"/>
  <c r="J378" i="7" s="1"/>
  <c r="I379" i="7"/>
  <c r="J379" i="7" s="1"/>
  <c r="I380" i="7"/>
  <c r="I387" i="7"/>
  <c r="J387" i="7" s="1"/>
  <c r="I388" i="7"/>
  <c r="J388" i="7" s="1"/>
  <c r="I389" i="7"/>
  <c r="J389" i="7" s="1"/>
  <c r="I390" i="7"/>
  <c r="J390" i="7" s="1"/>
  <c r="I391" i="7"/>
  <c r="J391" i="7" s="1"/>
  <c r="I392" i="7"/>
  <c r="J392" i="7" s="1"/>
  <c r="I393" i="7"/>
  <c r="J393" i="7" s="1"/>
  <c r="I394" i="7"/>
  <c r="J394" i="7" s="1"/>
  <c r="I395" i="7"/>
  <c r="I396" i="7"/>
  <c r="J396" i="7" s="1"/>
  <c r="I397" i="7"/>
  <c r="J397" i="7" s="1"/>
  <c r="I398" i="7"/>
  <c r="J398" i="7" s="1"/>
  <c r="I399" i="7"/>
  <c r="J399" i="7" s="1"/>
  <c r="I400" i="7"/>
  <c r="J400" i="7" s="1"/>
  <c r="I401" i="7"/>
  <c r="J401" i="7" s="1"/>
  <c r="I402" i="7"/>
  <c r="J402" i="7" s="1"/>
  <c r="I403" i="7"/>
  <c r="J403" i="7" s="1"/>
  <c r="I404" i="7"/>
  <c r="J404" i="7" s="1"/>
  <c r="I405" i="7"/>
  <c r="J405" i="7" s="1"/>
  <c r="I406" i="7"/>
  <c r="J406" i="7" s="1"/>
  <c r="I407" i="7"/>
  <c r="J407" i="7" s="1"/>
  <c r="I408" i="7"/>
  <c r="J408" i="7" s="1"/>
  <c r="I409" i="7"/>
  <c r="J409" i="7" s="1"/>
  <c r="I410" i="7"/>
  <c r="J410" i="7" s="1"/>
  <c r="I411" i="7"/>
  <c r="J411" i="7" s="1"/>
  <c r="I412" i="7"/>
  <c r="J412" i="7" s="1"/>
  <c r="I413" i="7"/>
  <c r="J413" i="7" s="1"/>
  <c r="I414" i="7"/>
  <c r="I415" i="7"/>
  <c r="J415" i="7" s="1"/>
  <c r="I416" i="7"/>
  <c r="J416" i="7" s="1"/>
  <c r="I417" i="7"/>
  <c r="J417" i="7" s="1"/>
  <c r="I418" i="7"/>
  <c r="J418" i="7" s="1"/>
  <c r="I419" i="7"/>
  <c r="J419" i="7" s="1"/>
  <c r="I420" i="7"/>
  <c r="J420" i="7" s="1"/>
  <c r="I421" i="7"/>
  <c r="J421" i="7" s="1"/>
  <c r="I422" i="7"/>
  <c r="J422" i="7" s="1"/>
  <c r="I423" i="7"/>
  <c r="J423" i="7" s="1"/>
  <c r="I424" i="7"/>
  <c r="I425" i="7"/>
  <c r="J425" i="7" s="1"/>
  <c r="I426" i="7"/>
  <c r="I427" i="7"/>
  <c r="J427" i="7" s="1"/>
  <c r="I428" i="7"/>
  <c r="J428" i="7" s="1"/>
  <c r="I429" i="7"/>
  <c r="J429" i="7" s="1"/>
  <c r="I430" i="7"/>
  <c r="J430" i="7" s="1"/>
  <c r="I431" i="7"/>
  <c r="J431" i="7" s="1"/>
  <c r="I432" i="7"/>
  <c r="J432" i="7" s="1"/>
  <c r="I433" i="7"/>
  <c r="J433" i="7" s="1"/>
  <c r="I434" i="7"/>
  <c r="J434" i="7" s="1"/>
  <c r="I435" i="7"/>
  <c r="J435" i="7" s="1"/>
  <c r="I436" i="7"/>
  <c r="J436" i="7" s="1"/>
  <c r="I437" i="7"/>
  <c r="J437" i="7" s="1"/>
  <c r="I438" i="7"/>
  <c r="J438" i="7" s="1"/>
  <c r="I439" i="7"/>
  <c r="J439" i="7" s="1"/>
  <c r="I440" i="7"/>
  <c r="J440" i="7" s="1"/>
  <c r="I441" i="7"/>
  <c r="I442" i="7"/>
  <c r="J442" i="7" s="1"/>
  <c r="I443" i="7"/>
  <c r="J443" i="7" s="1"/>
  <c r="I444" i="7"/>
  <c r="J444" i="7" s="1"/>
  <c r="I445" i="7"/>
  <c r="J445" i="7" s="1"/>
  <c r="I446" i="7"/>
  <c r="J446" i="7" s="1"/>
  <c r="I447" i="7"/>
  <c r="J447" i="7" s="1"/>
  <c r="I448" i="7"/>
  <c r="I449" i="7"/>
  <c r="J449" i="7" s="1"/>
  <c r="I450" i="7"/>
  <c r="I451" i="7"/>
  <c r="J451" i="7" s="1"/>
  <c r="K451" i="7" s="1"/>
  <c r="I7" i="7"/>
  <c r="J7" i="7" s="1"/>
  <c r="I1595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224" i="1" s="1"/>
  <c r="H1610" i="1"/>
  <c r="H225" i="1" s="1"/>
  <c r="H1611" i="1"/>
  <c r="H226" i="1" s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231" i="1" s="1"/>
  <c r="H1654" i="1"/>
  <c r="H232" i="1" s="1"/>
  <c r="H1655" i="1"/>
  <c r="H233" i="1" s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247" i="1" s="1"/>
  <c r="H1699" i="1"/>
  <c r="H248" i="1" s="1"/>
  <c r="H1700" i="1"/>
  <c r="H249" i="1" s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476" i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J35" i="6" s="1"/>
  <c r="I36" i="6"/>
  <c r="I37" i="6"/>
  <c r="J37" i="6" s="1"/>
  <c r="I38" i="6"/>
  <c r="I39" i="6"/>
  <c r="J39" i="6" s="1"/>
  <c r="I40" i="6"/>
  <c r="I41" i="6"/>
  <c r="J41" i="6" s="1"/>
  <c r="I42" i="6"/>
  <c r="J42" i="6" s="1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I58" i="6"/>
  <c r="J58" i="6" s="1"/>
  <c r="I59" i="6"/>
  <c r="I60" i="6"/>
  <c r="J60" i="6" s="1"/>
  <c r="I61" i="6"/>
  <c r="I62" i="6"/>
  <c r="J62" i="6" s="1"/>
  <c r="I63" i="6"/>
  <c r="J63" i="6" s="1"/>
  <c r="I64" i="6"/>
  <c r="J64" i="6" s="1"/>
  <c r="I65" i="6"/>
  <c r="J65" i="6" s="1"/>
  <c r="I66" i="6"/>
  <c r="I67" i="6"/>
  <c r="I68" i="6"/>
  <c r="J68" i="6" s="1"/>
  <c r="I69" i="6"/>
  <c r="J69" i="6" s="1"/>
  <c r="I70" i="6"/>
  <c r="J70" i="6" s="1"/>
  <c r="I71" i="6"/>
  <c r="I72" i="6"/>
  <c r="J72" i="6" s="1"/>
  <c r="I73" i="6"/>
  <c r="J73" i="6" s="1"/>
  <c r="I74" i="6"/>
  <c r="J74" i="6" s="1"/>
  <c r="I75" i="6"/>
  <c r="J75" i="6" s="1"/>
  <c r="I76" i="6"/>
  <c r="J76" i="6" s="1"/>
  <c r="I77" i="6"/>
  <c r="J77" i="6" s="1"/>
  <c r="I78" i="6"/>
  <c r="I79" i="6"/>
  <c r="J79" i="6" s="1"/>
  <c r="I80" i="6"/>
  <c r="J80" i="6" s="1"/>
  <c r="I81" i="6"/>
  <c r="I82" i="6"/>
  <c r="J82" i="6" s="1"/>
  <c r="I83" i="6"/>
  <c r="J83" i="6" s="1"/>
  <c r="I84" i="6"/>
  <c r="J84" i="6" s="1"/>
  <c r="I85" i="6"/>
  <c r="J85" i="6" s="1"/>
  <c r="I86" i="6"/>
  <c r="J86" i="6" s="1"/>
  <c r="I87" i="6"/>
  <c r="J87" i="6" s="1"/>
  <c r="I88" i="6"/>
  <c r="J88" i="6" s="1"/>
  <c r="I89" i="6"/>
  <c r="J89" i="6" s="1"/>
  <c r="I90" i="6"/>
  <c r="J90" i="6" s="1"/>
  <c r="I91" i="6"/>
  <c r="J91" i="6" s="1"/>
  <c r="I92" i="6"/>
  <c r="I93" i="6"/>
  <c r="J93" i="6" s="1"/>
  <c r="I94" i="6"/>
  <c r="J94" i="6" s="1"/>
  <c r="I95" i="6"/>
  <c r="J95" i="6" s="1"/>
  <c r="I96" i="6"/>
  <c r="J96" i="6" s="1"/>
  <c r="I97" i="6"/>
  <c r="J97" i="6" s="1"/>
  <c r="I98" i="6"/>
  <c r="J98" i="6" s="1"/>
  <c r="I99" i="6"/>
  <c r="J99" i="6" s="1"/>
  <c r="I100" i="6"/>
  <c r="J100" i="6" s="1"/>
  <c r="I101" i="6"/>
  <c r="J101" i="6" s="1"/>
  <c r="I102" i="6"/>
  <c r="J102" i="6" s="1"/>
  <c r="I103" i="6"/>
  <c r="J103" i="6" s="1"/>
  <c r="I104" i="6"/>
  <c r="I105" i="6"/>
  <c r="J105" i="6" s="1"/>
  <c r="I106" i="6"/>
  <c r="I107" i="6"/>
  <c r="J107" i="6" s="1"/>
  <c r="I108" i="6"/>
  <c r="I109" i="6"/>
  <c r="J109" i="6" s="1"/>
  <c r="I110" i="6"/>
  <c r="J110" i="6" s="1"/>
  <c r="I111" i="6"/>
  <c r="J111" i="6" s="1"/>
  <c r="I112" i="6"/>
  <c r="J112" i="6" s="1"/>
  <c r="I113" i="6"/>
  <c r="J113" i="6" s="1"/>
  <c r="I114" i="6"/>
  <c r="J114" i="6" s="1"/>
  <c r="I115" i="6"/>
  <c r="J115" i="6" s="1"/>
  <c r="I116" i="6"/>
  <c r="J116" i="6" s="1"/>
  <c r="I117" i="6"/>
  <c r="J117" i="6" s="1"/>
  <c r="I118" i="6"/>
  <c r="J118" i="6" s="1"/>
  <c r="I119" i="6"/>
  <c r="J119" i="6" s="1"/>
  <c r="I120" i="6"/>
  <c r="J120" i="6" s="1"/>
  <c r="I121" i="6"/>
  <c r="J121" i="6" s="1"/>
  <c r="I122" i="6"/>
  <c r="I123" i="6"/>
  <c r="J123" i="6" s="1"/>
  <c r="I124" i="6"/>
  <c r="J124" i="6" s="1"/>
  <c r="I125" i="6"/>
  <c r="J125" i="6" s="1"/>
  <c r="I126" i="6"/>
  <c r="J126" i="6" s="1"/>
  <c r="I127" i="6"/>
  <c r="J127" i="6" s="1"/>
  <c r="I128" i="6"/>
  <c r="J128" i="6" s="1"/>
  <c r="I129" i="6"/>
  <c r="J129" i="6" s="1"/>
  <c r="I130" i="6"/>
  <c r="J130" i="6" s="1"/>
  <c r="I131" i="6"/>
  <c r="I132" i="6"/>
  <c r="J132" i="6" s="1"/>
  <c r="I133" i="6"/>
  <c r="I134" i="6"/>
  <c r="J134" i="6" s="1"/>
  <c r="I135" i="6"/>
  <c r="I136" i="6"/>
  <c r="J136" i="6" s="1"/>
  <c r="I137" i="6"/>
  <c r="J137" i="6" s="1"/>
  <c r="I138" i="6"/>
  <c r="J138" i="6" s="1"/>
  <c r="I139" i="6"/>
  <c r="J139" i="6" s="1"/>
  <c r="I140" i="6"/>
  <c r="J140" i="6" s="1"/>
  <c r="I141" i="6"/>
  <c r="J141" i="6" s="1"/>
  <c r="I142" i="6"/>
  <c r="J142" i="6" s="1"/>
  <c r="I143" i="6"/>
  <c r="J143" i="6" s="1"/>
  <c r="I144" i="6"/>
  <c r="J144" i="6" s="1"/>
  <c r="I145" i="6"/>
  <c r="J145" i="6" s="1"/>
  <c r="I146" i="6"/>
  <c r="J146" i="6" s="1"/>
  <c r="I147" i="6"/>
  <c r="J147" i="6" s="1"/>
  <c r="I148" i="6"/>
  <c r="J148" i="6" s="1"/>
  <c r="I149" i="6"/>
  <c r="J149" i="6" s="1"/>
  <c r="I150" i="6"/>
  <c r="J150" i="6" s="1"/>
  <c r="I151" i="6"/>
  <c r="J151" i="6" s="1"/>
  <c r="I152" i="6"/>
  <c r="J152" i="6" s="1"/>
  <c r="I153" i="6"/>
  <c r="I154" i="6"/>
  <c r="J154" i="6" s="1"/>
  <c r="I155" i="6"/>
  <c r="I156" i="6"/>
  <c r="J156" i="6" s="1"/>
  <c r="I157" i="6"/>
  <c r="I158" i="6"/>
  <c r="J158" i="6" s="1"/>
  <c r="I159" i="6"/>
  <c r="J159" i="6" s="1"/>
  <c r="I160" i="6"/>
  <c r="J160" i="6" s="1"/>
  <c r="I161" i="6"/>
  <c r="J161" i="6" s="1"/>
  <c r="I162" i="6"/>
  <c r="J162" i="6" s="1"/>
  <c r="I163" i="6"/>
  <c r="J163" i="6" s="1"/>
  <c r="I164" i="6"/>
  <c r="J164" i="6" s="1"/>
  <c r="I165" i="6"/>
  <c r="J165" i="6" s="1"/>
  <c r="I166" i="6"/>
  <c r="I167" i="6"/>
  <c r="J167" i="6" s="1"/>
  <c r="I168" i="6"/>
  <c r="J168" i="6" s="1"/>
  <c r="I169" i="6"/>
  <c r="J169" i="6" s="1"/>
  <c r="I170" i="6"/>
  <c r="J170" i="6" s="1"/>
  <c r="I171" i="6"/>
  <c r="J171" i="6" s="1"/>
  <c r="I172" i="6"/>
  <c r="J172" i="6" s="1"/>
  <c r="I173" i="6"/>
  <c r="J173" i="6" s="1"/>
  <c r="I174" i="6"/>
  <c r="J174" i="6" s="1"/>
  <c r="I175" i="6"/>
  <c r="J175" i="6" s="1"/>
  <c r="I176" i="6"/>
  <c r="I177" i="6"/>
  <c r="J177" i="6" s="1"/>
  <c r="I178" i="6"/>
  <c r="J178" i="6" s="1"/>
  <c r="I179" i="6"/>
  <c r="J179" i="6" s="1"/>
  <c r="I180" i="6"/>
  <c r="I181" i="6"/>
  <c r="J181" i="6" s="1"/>
  <c r="I182" i="6"/>
  <c r="J182" i="6" s="1"/>
  <c r="I183" i="6"/>
  <c r="J183" i="6" s="1"/>
  <c r="I184" i="6"/>
  <c r="J184" i="6" s="1"/>
  <c r="I185" i="6"/>
  <c r="J185" i="6" s="1"/>
  <c r="I186" i="6"/>
  <c r="J186" i="6" s="1"/>
  <c r="I187" i="6"/>
  <c r="J187" i="6" s="1"/>
  <c r="I188" i="6"/>
  <c r="J188" i="6" s="1"/>
  <c r="I189" i="6"/>
  <c r="I190" i="6"/>
  <c r="J190" i="6" s="1"/>
  <c r="I191" i="6"/>
  <c r="J191" i="6" s="1"/>
  <c r="I192" i="6"/>
  <c r="J192" i="6" s="1"/>
  <c r="I193" i="6"/>
  <c r="J193" i="6" s="1"/>
  <c r="I194" i="6"/>
  <c r="J194" i="6" s="1"/>
  <c r="I195" i="6"/>
  <c r="J195" i="6" s="1"/>
  <c r="I196" i="6"/>
  <c r="J196" i="6" s="1"/>
  <c r="I197" i="6"/>
  <c r="I198" i="6"/>
  <c r="J198" i="6" s="1"/>
  <c r="I199" i="6"/>
  <c r="I200" i="6"/>
  <c r="J200" i="6" s="1"/>
  <c r="I201" i="6"/>
  <c r="I202" i="6"/>
  <c r="J202" i="6" s="1"/>
  <c r="I203" i="6"/>
  <c r="J203" i="6" s="1"/>
  <c r="I204" i="6"/>
  <c r="J204" i="6" s="1"/>
  <c r="I205" i="6"/>
  <c r="J205" i="6" s="1"/>
  <c r="I206" i="6"/>
  <c r="J206" i="6" s="1"/>
  <c r="I207" i="6"/>
  <c r="J207" i="6" s="1"/>
  <c r="I208" i="6"/>
  <c r="I209" i="6"/>
  <c r="J209" i="6" s="1"/>
  <c r="I210" i="6"/>
  <c r="I211" i="6"/>
  <c r="J211" i="6" s="1"/>
  <c r="I212" i="6"/>
  <c r="J212" i="6" s="1"/>
  <c r="I213" i="6"/>
  <c r="J213" i="6" s="1"/>
  <c r="I214" i="6"/>
  <c r="J214" i="6" s="1"/>
  <c r="I215" i="6"/>
  <c r="J215" i="6" s="1"/>
  <c r="I216" i="6"/>
  <c r="J216" i="6" s="1"/>
  <c r="I217" i="6"/>
  <c r="J217" i="6" s="1"/>
  <c r="I218" i="6"/>
  <c r="J218" i="6" s="1"/>
  <c r="I219" i="6"/>
  <c r="J219" i="6" s="1"/>
  <c r="I220" i="6"/>
  <c r="J220" i="6" s="1"/>
  <c r="I221" i="6"/>
  <c r="J221" i="6" s="1"/>
  <c r="I222" i="6"/>
  <c r="J222" i="6" s="1"/>
  <c r="I223" i="6"/>
  <c r="I224" i="6"/>
  <c r="J224" i="6" s="1"/>
  <c r="I225" i="6"/>
  <c r="I226" i="6"/>
  <c r="J226" i="6" s="1"/>
  <c r="I227" i="6"/>
  <c r="J227" i="6" s="1"/>
  <c r="I228" i="6"/>
  <c r="J228" i="6" s="1"/>
  <c r="I229" i="6"/>
  <c r="J229" i="6" s="1"/>
  <c r="I230" i="6"/>
  <c r="J230" i="6" s="1"/>
  <c r="I231" i="6"/>
  <c r="J231" i="6" s="1"/>
  <c r="I232" i="6"/>
  <c r="J232" i="6" s="1"/>
  <c r="I233" i="6"/>
  <c r="J233" i="6" s="1"/>
  <c r="I234" i="6"/>
  <c r="I235" i="6"/>
  <c r="J235" i="6" s="1"/>
  <c r="I236" i="6"/>
  <c r="J236" i="6" s="1"/>
  <c r="I237" i="6"/>
  <c r="J237" i="6" s="1"/>
  <c r="I238" i="6"/>
  <c r="J238" i="6" s="1"/>
  <c r="I239" i="6"/>
  <c r="J239" i="6" s="1"/>
  <c r="I240" i="6"/>
  <c r="J240" i="6" s="1"/>
  <c r="I241" i="6"/>
  <c r="J241" i="6" s="1"/>
  <c r="I242" i="6"/>
  <c r="I243" i="6"/>
  <c r="J243" i="6" s="1"/>
  <c r="I244" i="6"/>
  <c r="I245" i="6"/>
  <c r="J245" i="6" s="1"/>
  <c r="I246" i="6"/>
  <c r="I247" i="6"/>
  <c r="J247" i="6" s="1"/>
  <c r="I248" i="6"/>
  <c r="J248" i="6" s="1"/>
  <c r="I249" i="6"/>
  <c r="J249" i="6" s="1"/>
  <c r="I250" i="6"/>
  <c r="J250" i="6" s="1"/>
  <c r="I251" i="6"/>
  <c r="J251" i="6" s="1"/>
  <c r="I252" i="6"/>
  <c r="J252" i="6" s="1"/>
  <c r="I253" i="6"/>
  <c r="I254" i="6"/>
  <c r="J254" i="6" s="1"/>
  <c r="I255" i="6"/>
  <c r="I256" i="6"/>
  <c r="J256" i="6" s="1"/>
  <c r="I257" i="6"/>
  <c r="J257" i="6" s="1"/>
  <c r="I258" i="6"/>
  <c r="J258" i="6" s="1"/>
  <c r="I259" i="6"/>
  <c r="J259" i="6" s="1"/>
  <c r="I260" i="6"/>
  <c r="J260" i="6" s="1"/>
  <c r="I261" i="6"/>
  <c r="J261" i="6" s="1"/>
  <c r="I262" i="6"/>
  <c r="J262" i="6" s="1"/>
  <c r="I263" i="6"/>
  <c r="J263" i="6" s="1"/>
  <c r="I264" i="6"/>
  <c r="J264" i="6" s="1"/>
  <c r="I265" i="6"/>
  <c r="J265" i="6" s="1"/>
  <c r="I266" i="6"/>
  <c r="J266" i="6" s="1"/>
  <c r="I267" i="6"/>
  <c r="J267" i="6" s="1"/>
  <c r="I268" i="6"/>
  <c r="J268" i="6" s="1"/>
  <c r="I269" i="6"/>
  <c r="J269" i="6" s="1"/>
  <c r="I270" i="6"/>
  <c r="J270" i="6" s="1"/>
  <c r="I271" i="6"/>
  <c r="I272" i="6"/>
  <c r="J272" i="6" s="1"/>
  <c r="I273" i="6"/>
  <c r="I274" i="6"/>
  <c r="J274" i="6" s="1"/>
  <c r="I275" i="6"/>
  <c r="J275" i="6" s="1"/>
  <c r="I276" i="6"/>
  <c r="J276" i="6" s="1"/>
  <c r="I277" i="6"/>
  <c r="J277" i="6" s="1"/>
  <c r="I278" i="6"/>
  <c r="J278" i="6" s="1"/>
  <c r="I279" i="6"/>
  <c r="J279" i="6" s="1"/>
  <c r="I280" i="6"/>
  <c r="J280" i="6" s="1"/>
  <c r="I281" i="6"/>
  <c r="J281" i="6" s="1"/>
  <c r="I282" i="6"/>
  <c r="J282" i="6" s="1"/>
  <c r="I283" i="6"/>
  <c r="J283" i="6" s="1"/>
  <c r="I284" i="6"/>
  <c r="J284" i="6" s="1"/>
  <c r="I285" i="6"/>
  <c r="I286" i="6"/>
  <c r="J286" i="6" s="1"/>
  <c r="I287" i="6"/>
  <c r="I288" i="6"/>
  <c r="J288" i="6" s="1"/>
  <c r="I289" i="6"/>
  <c r="J289" i="6" s="1"/>
  <c r="I290" i="6"/>
  <c r="J290" i="6" s="1"/>
  <c r="I291" i="6"/>
  <c r="J291" i="6" s="1"/>
  <c r="I292" i="6"/>
  <c r="J292" i="6" s="1"/>
  <c r="I293" i="6"/>
  <c r="J293" i="6" s="1"/>
  <c r="I294" i="6"/>
  <c r="I295" i="6"/>
  <c r="J295" i="6" s="1"/>
  <c r="I296" i="6"/>
  <c r="I297" i="6"/>
  <c r="J297" i="6" s="1"/>
  <c r="I298" i="6"/>
  <c r="J298" i="6" s="1"/>
  <c r="I299" i="6"/>
  <c r="J299" i="6" s="1"/>
  <c r="K299" i="6" s="1"/>
  <c r="I8" i="6"/>
  <c r="J8" i="6" s="1"/>
  <c r="I10" i="5"/>
  <c r="J10" i="5" s="1"/>
  <c r="I11" i="5"/>
  <c r="J11" i="5" s="1"/>
  <c r="I13" i="5"/>
  <c r="J13" i="5" s="1"/>
  <c r="I17" i="5"/>
  <c r="J17" i="5" s="1"/>
  <c r="I19" i="5"/>
  <c r="J19" i="5" s="1"/>
  <c r="I21" i="5"/>
  <c r="J21" i="5" s="1"/>
  <c r="I23" i="5"/>
  <c r="J23" i="5" s="1"/>
  <c r="I28" i="5"/>
  <c r="J28" i="5" s="1"/>
  <c r="I29" i="5"/>
  <c r="J29" i="5" s="1"/>
  <c r="I30" i="5"/>
  <c r="J30" i="5" s="1"/>
  <c r="I31" i="5"/>
  <c r="J31" i="5" s="1"/>
  <c r="I32" i="5"/>
  <c r="J32" i="5" s="1"/>
  <c r="I33" i="5"/>
  <c r="J33" i="5" s="1"/>
  <c r="I34" i="5"/>
  <c r="J34" i="5" s="1"/>
  <c r="I35" i="5"/>
  <c r="J35" i="5" s="1"/>
  <c r="I36" i="5"/>
  <c r="J36" i="5" s="1"/>
  <c r="I38" i="5"/>
  <c r="J38" i="5" s="1"/>
  <c r="I42" i="5"/>
  <c r="J42" i="5" s="1"/>
  <c r="I43" i="5"/>
  <c r="J43" i="5" s="1"/>
  <c r="I44" i="5"/>
  <c r="J44" i="5" s="1"/>
  <c r="I45" i="5"/>
  <c r="J45" i="5" s="1"/>
  <c r="I47" i="5"/>
  <c r="J47" i="5" s="1"/>
  <c r="I51" i="5"/>
  <c r="J51" i="5" s="1"/>
  <c r="I52" i="5"/>
  <c r="J52" i="5" s="1"/>
  <c r="I53" i="5"/>
  <c r="J53" i="5" s="1"/>
  <c r="I55" i="5"/>
  <c r="J55" i="5" s="1"/>
  <c r="I57" i="5"/>
  <c r="J57" i="5" s="1"/>
  <c r="I59" i="5"/>
  <c r="J59" i="5" s="1"/>
  <c r="I64" i="5"/>
  <c r="J64" i="5" s="1"/>
  <c r="I66" i="5"/>
  <c r="J66" i="5" s="1"/>
  <c r="I68" i="5"/>
  <c r="J68" i="5" s="1"/>
  <c r="I72" i="5"/>
  <c r="J72" i="5" s="1"/>
  <c r="I73" i="5"/>
  <c r="J73" i="5" s="1"/>
  <c r="I74" i="5"/>
  <c r="J74" i="5" s="1"/>
  <c r="I75" i="5"/>
  <c r="J75" i="5" s="1"/>
  <c r="I76" i="5"/>
  <c r="J76" i="5" s="1"/>
  <c r="I77" i="5"/>
  <c r="J77" i="5" s="1"/>
  <c r="I78" i="5"/>
  <c r="J78" i="5" s="1"/>
  <c r="I79" i="5"/>
  <c r="J79" i="5" s="1"/>
  <c r="I81" i="5"/>
  <c r="J81" i="5" s="1"/>
  <c r="I85" i="5"/>
  <c r="J85" i="5" s="1"/>
  <c r="I86" i="5"/>
  <c r="J86" i="5" s="1"/>
  <c r="I87" i="5"/>
  <c r="J87" i="5" s="1"/>
  <c r="I88" i="5"/>
  <c r="J88" i="5" s="1"/>
  <c r="I89" i="5"/>
  <c r="J89" i="5" s="1"/>
  <c r="I90" i="5"/>
  <c r="J90" i="5" s="1"/>
  <c r="I91" i="5"/>
  <c r="J91" i="5" s="1"/>
  <c r="I92" i="5"/>
  <c r="J92" i="5" s="1"/>
  <c r="I93" i="5"/>
  <c r="J93" i="5" s="1"/>
  <c r="I95" i="5"/>
  <c r="J95" i="5" s="1"/>
  <c r="I97" i="5"/>
  <c r="I105" i="5"/>
  <c r="J105" i="5" s="1"/>
  <c r="I106" i="5"/>
  <c r="J106" i="5" s="1"/>
  <c r="I107" i="5"/>
  <c r="J107" i="5" s="1"/>
  <c r="I108" i="5"/>
  <c r="J108" i="5" s="1"/>
  <c r="I109" i="5"/>
  <c r="J109" i="5" s="1"/>
  <c r="I110" i="5"/>
  <c r="J110" i="5" s="1"/>
  <c r="I111" i="5"/>
  <c r="J111" i="5" s="1"/>
  <c r="I112" i="5"/>
  <c r="J112" i="5" s="1"/>
  <c r="I114" i="5"/>
  <c r="J114" i="5" s="1"/>
  <c r="I118" i="5"/>
  <c r="J118" i="5" s="1"/>
  <c r="I119" i="5"/>
  <c r="J119" i="5" s="1"/>
  <c r="I120" i="5"/>
  <c r="J120" i="5" s="1"/>
  <c r="I121" i="5"/>
  <c r="J121" i="5" s="1"/>
  <c r="I123" i="5"/>
  <c r="J123" i="5" s="1"/>
  <c r="I125" i="5"/>
  <c r="J125" i="5" s="1"/>
  <c r="I126" i="5"/>
  <c r="J126" i="5" s="1"/>
  <c r="I127" i="5"/>
  <c r="J127" i="5" s="1"/>
  <c r="I129" i="5"/>
  <c r="J129" i="5" s="1"/>
  <c r="I131" i="5"/>
  <c r="J131" i="5" s="1"/>
  <c r="I133" i="5"/>
  <c r="J133" i="5" s="1"/>
  <c r="I138" i="5"/>
  <c r="J138" i="5" s="1"/>
  <c r="I140" i="5"/>
  <c r="J140" i="5" s="1"/>
  <c r="J148" i="5" s="1"/>
  <c r="I144" i="5"/>
  <c r="J144" i="5" s="1"/>
  <c r="I146" i="5"/>
  <c r="J146" i="5" s="1"/>
  <c r="I148" i="5"/>
  <c r="I152" i="5"/>
  <c r="J152" i="5" s="1"/>
  <c r="I153" i="5"/>
  <c r="J153" i="5" s="1"/>
  <c r="I154" i="5"/>
  <c r="J154" i="5" s="1"/>
  <c r="I155" i="5"/>
  <c r="J155" i="5" s="1"/>
  <c r="I157" i="5"/>
  <c r="I165" i="5"/>
  <c r="J165" i="5" s="1"/>
  <c r="I166" i="5"/>
  <c r="J166" i="5" s="1"/>
  <c r="I167" i="5"/>
  <c r="J167" i="5" s="1"/>
  <c r="I168" i="5"/>
  <c r="J168" i="5" s="1"/>
  <c r="I169" i="5"/>
  <c r="J169" i="5" s="1"/>
  <c r="I170" i="5"/>
  <c r="J170" i="5" s="1"/>
  <c r="I171" i="5"/>
  <c r="J171" i="5" s="1"/>
  <c r="I173" i="5"/>
  <c r="J173" i="5" s="1"/>
  <c r="I177" i="5"/>
  <c r="I178" i="5"/>
  <c r="J178" i="5" s="1"/>
  <c r="I179" i="5"/>
  <c r="J179" i="5" s="1"/>
  <c r="I180" i="5"/>
  <c r="J180" i="5" s="1"/>
  <c r="I186" i="5"/>
  <c r="J186" i="5" s="1"/>
  <c r="I187" i="5"/>
  <c r="J187" i="5" s="1"/>
  <c r="I188" i="5"/>
  <c r="J188" i="5" s="1"/>
  <c r="I190" i="5"/>
  <c r="J190" i="5" s="1"/>
  <c r="I192" i="5"/>
  <c r="J192" i="5" s="1"/>
  <c r="I194" i="5"/>
  <c r="J194" i="5" s="1"/>
  <c r="I198" i="5"/>
  <c r="J198" i="5" s="1"/>
  <c r="I199" i="5"/>
  <c r="J199" i="5" s="1"/>
  <c r="I200" i="5"/>
  <c r="J200" i="5" s="1"/>
  <c r="I201" i="5"/>
  <c r="J201" i="5" s="1"/>
  <c r="I203" i="5"/>
  <c r="I207" i="5"/>
  <c r="J207" i="5" s="1"/>
  <c r="I208" i="5"/>
  <c r="J208" i="5" s="1"/>
  <c r="I209" i="5"/>
  <c r="J209" i="5" s="1"/>
  <c r="I211" i="5"/>
  <c r="I215" i="5"/>
  <c r="I217" i="5"/>
  <c r="I225" i="5"/>
  <c r="J225" i="5" s="1"/>
  <c r="I226" i="5"/>
  <c r="J226" i="5" s="1"/>
  <c r="I227" i="5"/>
  <c r="J227" i="5" s="1"/>
  <c r="I228" i="5"/>
  <c r="J228" i="5" s="1"/>
  <c r="I229" i="5"/>
  <c r="J229" i="5" s="1"/>
  <c r="I230" i="5"/>
  <c r="J230" i="5" s="1"/>
  <c r="I231" i="5"/>
  <c r="J231" i="5" s="1"/>
  <c r="I232" i="5"/>
  <c r="J232" i="5" s="1"/>
  <c r="I234" i="5"/>
  <c r="J234" i="5" s="1"/>
  <c r="I238" i="5"/>
  <c r="J238" i="5" s="1"/>
  <c r="I239" i="5"/>
  <c r="J239" i="5" s="1"/>
  <c r="I240" i="5"/>
  <c r="J240" i="5" s="1"/>
  <c r="I241" i="5"/>
  <c r="J241" i="5" s="1"/>
  <c r="I243" i="5"/>
  <c r="J243" i="5" s="1"/>
  <c r="I247" i="5"/>
  <c r="J247" i="5" s="1"/>
  <c r="I248" i="5"/>
  <c r="J248" i="5" s="1"/>
  <c r="I249" i="5"/>
  <c r="J249" i="5" s="1"/>
  <c r="I251" i="5"/>
  <c r="J251" i="5" s="1"/>
  <c r="I253" i="5"/>
  <c r="J253" i="5" s="1"/>
  <c r="I255" i="5"/>
  <c r="J255" i="5" s="1"/>
  <c r="J259" i="5"/>
  <c r="I261" i="5"/>
  <c r="J261" i="5" s="1"/>
  <c r="I263" i="5"/>
  <c r="J263" i="5" s="1"/>
  <c r="J265" i="5" s="1"/>
  <c r="I265" i="5"/>
  <c r="I269" i="5"/>
  <c r="I271" i="5"/>
  <c r="I279" i="5"/>
  <c r="J279" i="5" s="1"/>
  <c r="I280" i="5"/>
  <c r="I1402" i="1" s="1"/>
  <c r="I281" i="5"/>
  <c r="J281" i="5" s="1"/>
  <c r="I282" i="5"/>
  <c r="J282" i="5" s="1"/>
  <c r="I283" i="5"/>
  <c r="J283" i="5" s="1"/>
  <c r="I284" i="5"/>
  <c r="J284" i="5" s="1"/>
  <c r="I285" i="5"/>
  <c r="J285" i="5" s="1"/>
  <c r="I286" i="5"/>
  <c r="J286" i="5" s="1"/>
  <c r="I287" i="5"/>
  <c r="J287" i="5" s="1"/>
  <c r="I289" i="5"/>
  <c r="I1411" i="1" s="1"/>
  <c r="I293" i="5"/>
  <c r="J293" i="5" s="1"/>
  <c r="I294" i="5"/>
  <c r="J294" i="5" s="1"/>
  <c r="I295" i="5"/>
  <c r="J295" i="5" s="1"/>
  <c r="I296" i="5"/>
  <c r="J296" i="5" s="1"/>
  <c r="I297" i="5"/>
  <c r="J297" i="5" s="1"/>
  <c r="I299" i="5"/>
  <c r="J299" i="5" s="1"/>
  <c r="I301" i="5"/>
  <c r="J301" i="5" s="1"/>
  <c r="I302" i="5"/>
  <c r="J302" i="5" s="1"/>
  <c r="I303" i="5"/>
  <c r="J303" i="5" s="1"/>
  <c r="I304" i="5"/>
  <c r="J304" i="5" s="1"/>
  <c r="I305" i="5"/>
  <c r="J305" i="5" s="1"/>
  <c r="I306" i="5"/>
  <c r="J306" i="5" s="1"/>
  <c r="I307" i="5"/>
  <c r="J307" i="5" s="1"/>
  <c r="I308" i="5"/>
  <c r="J308" i="5" s="1"/>
  <c r="I309" i="5"/>
  <c r="I1431" i="1" s="1"/>
  <c r="I310" i="5"/>
  <c r="J310" i="5" s="1"/>
  <c r="I311" i="5"/>
  <c r="I1433" i="1" s="1"/>
  <c r="I312" i="5"/>
  <c r="J312" i="5" s="1"/>
  <c r="I313" i="5"/>
  <c r="J313" i="5" s="1"/>
  <c r="I314" i="5"/>
  <c r="J314" i="5" s="1"/>
  <c r="I315" i="5"/>
  <c r="J315" i="5" s="1"/>
  <c r="I316" i="5"/>
  <c r="J316" i="5" s="1"/>
  <c r="I318" i="5"/>
  <c r="J318" i="5" s="1"/>
  <c r="I319" i="5"/>
  <c r="I320" i="5"/>
  <c r="J320" i="5" s="1"/>
  <c r="I321" i="5"/>
  <c r="I322" i="5"/>
  <c r="J322" i="5" s="1"/>
  <c r="I323" i="5"/>
  <c r="J323" i="5" s="1"/>
  <c r="I324" i="5"/>
  <c r="J324" i="5" s="1"/>
  <c r="I325" i="5"/>
  <c r="J325" i="5" s="1"/>
  <c r="I326" i="5"/>
  <c r="J326" i="5" s="1"/>
  <c r="I327" i="5"/>
  <c r="J327" i="5" s="1"/>
  <c r="I328" i="5"/>
  <c r="J328" i="5" s="1"/>
  <c r="I329" i="5"/>
  <c r="J329" i="5" s="1"/>
  <c r="I330" i="5"/>
  <c r="J330" i="5" s="1"/>
  <c r="I331" i="5"/>
  <c r="I332" i="5"/>
  <c r="J332" i="5" s="1"/>
  <c r="I333" i="5"/>
  <c r="J333" i="5" s="1"/>
  <c r="I334" i="5"/>
  <c r="J334" i="5" s="1"/>
  <c r="I335" i="5"/>
  <c r="J335" i="5" s="1"/>
  <c r="I336" i="5"/>
  <c r="J336" i="5" s="1"/>
  <c r="I337" i="5"/>
  <c r="J337" i="5" s="1"/>
  <c r="I338" i="5"/>
  <c r="J338" i="5" s="1"/>
  <c r="I339" i="5"/>
  <c r="J339" i="5" s="1"/>
  <c r="I341" i="5"/>
  <c r="J341" i="5" s="1"/>
  <c r="I344" i="5"/>
  <c r="J344" i="5" s="1"/>
  <c r="I9" i="5"/>
  <c r="J9" i="5" s="1"/>
  <c r="I1132" i="1"/>
  <c r="I1134" i="1"/>
  <c r="I1135" i="1"/>
  <c r="I1136" i="1"/>
  <c r="I1137" i="1"/>
  <c r="I1138" i="1"/>
  <c r="I1139" i="1"/>
  <c r="I1140" i="1"/>
  <c r="I1141" i="1"/>
  <c r="I1142" i="1"/>
  <c r="I1144" i="1"/>
  <c r="I1145" i="1"/>
  <c r="I1146" i="1"/>
  <c r="I1147" i="1"/>
  <c r="I1148" i="1"/>
  <c r="I1149" i="1"/>
  <c r="I1150" i="1"/>
  <c r="I1151" i="1"/>
  <c r="I1153" i="1"/>
  <c r="I1154" i="1"/>
  <c r="I1155" i="1"/>
  <c r="I1157" i="1"/>
  <c r="I1158" i="1"/>
  <c r="I1159" i="1"/>
  <c r="I1160" i="1"/>
  <c r="I1161" i="1"/>
  <c r="I1162" i="1"/>
  <c r="I1163" i="1"/>
  <c r="I1165" i="1"/>
  <c r="I1166" i="1"/>
  <c r="I1167" i="1"/>
  <c r="I1168" i="1"/>
  <c r="I1170" i="1"/>
  <c r="I1171" i="1"/>
  <c r="I1172" i="1"/>
  <c r="I1173" i="1"/>
  <c r="I1174" i="1"/>
  <c r="I1175" i="1"/>
  <c r="I1176" i="1"/>
  <c r="I1178" i="1"/>
  <c r="I1179" i="1"/>
  <c r="I1180" i="1"/>
  <c r="I1182" i="1"/>
  <c r="I1183" i="1"/>
  <c r="I1184" i="1"/>
  <c r="I1185" i="1"/>
  <c r="I335" i="1" s="1"/>
  <c r="I1186" i="1"/>
  <c r="I1187" i="1"/>
  <c r="I1189" i="1"/>
  <c r="I1190" i="1"/>
  <c r="I1191" i="1"/>
  <c r="I1192" i="1"/>
  <c r="I1193" i="1"/>
  <c r="I1194" i="1"/>
  <c r="I1195" i="1"/>
  <c r="I1197" i="1"/>
  <c r="I1198" i="1"/>
  <c r="I1199" i="1"/>
  <c r="I1201" i="1"/>
  <c r="I1202" i="1"/>
  <c r="I1203" i="1"/>
  <c r="I1204" i="1"/>
  <c r="I1205" i="1"/>
  <c r="I1206" i="1"/>
  <c r="I1207" i="1"/>
  <c r="I1209" i="1"/>
  <c r="I1210" i="1"/>
  <c r="I1211" i="1"/>
  <c r="I1213" i="1"/>
  <c r="I1214" i="1"/>
  <c r="I1215" i="1"/>
  <c r="I1216" i="1"/>
  <c r="I1218" i="1"/>
  <c r="I1219" i="1"/>
  <c r="I1220" i="1"/>
  <c r="I1221" i="1"/>
  <c r="I1222" i="1"/>
  <c r="I1223" i="1"/>
  <c r="I1224" i="1"/>
  <c r="I1225" i="1"/>
  <c r="I1226" i="1"/>
  <c r="I1227" i="1"/>
  <c r="I1228" i="1"/>
  <c r="I1230" i="1"/>
  <c r="I1231" i="1"/>
  <c r="I1232" i="1"/>
  <c r="I1234" i="1"/>
  <c r="I1235" i="1"/>
  <c r="I1236" i="1"/>
  <c r="I1237" i="1"/>
  <c r="I1238" i="1"/>
  <c r="I1239" i="1"/>
  <c r="I1240" i="1"/>
  <c r="I1242" i="1"/>
  <c r="I1243" i="1"/>
  <c r="I1244" i="1"/>
  <c r="I1245" i="1"/>
  <c r="I1246" i="1"/>
  <c r="I1247" i="1"/>
  <c r="I1248" i="1"/>
  <c r="I1249" i="1"/>
  <c r="I1250" i="1"/>
  <c r="I1251" i="1"/>
  <c r="I1252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5" i="1"/>
  <c r="I1306" i="1"/>
  <c r="I1307" i="1"/>
  <c r="I1308" i="1"/>
  <c r="I1309" i="1"/>
  <c r="I1310" i="1"/>
  <c r="I1311" i="1"/>
  <c r="I1312" i="1"/>
  <c r="I1313" i="1"/>
  <c r="I1315" i="1"/>
  <c r="I1316" i="1"/>
  <c r="I1317" i="1"/>
  <c r="I1318" i="1"/>
  <c r="I1319" i="1"/>
  <c r="I1320" i="1"/>
  <c r="I1321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3" i="1"/>
  <c r="I1404" i="1"/>
  <c r="I1405" i="1"/>
  <c r="I1406" i="1"/>
  <c r="I1407" i="1"/>
  <c r="I1408" i="1"/>
  <c r="I1409" i="1"/>
  <c r="I1410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2" i="1"/>
  <c r="I1434" i="1"/>
  <c r="I1435" i="1"/>
  <c r="I1436" i="1"/>
  <c r="I1437" i="1"/>
  <c r="I1438" i="1"/>
  <c r="I1440" i="1"/>
  <c r="I1442" i="1"/>
  <c r="I1444" i="1"/>
  <c r="I1445" i="1"/>
  <c r="I1446" i="1"/>
  <c r="I1447" i="1"/>
  <c r="I320" i="1" s="1"/>
  <c r="I1448" i="1"/>
  <c r="I333" i="1" s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6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335" i="1" s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392" i="1" s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283" i="1" s="1"/>
  <c r="H1442" i="1"/>
  <c r="H1443" i="1"/>
  <c r="H1444" i="1"/>
  <c r="H1445" i="1"/>
  <c r="H1446" i="1"/>
  <c r="H1447" i="1"/>
  <c r="H320" i="1" s="1"/>
  <c r="H1448" i="1"/>
  <c r="H333" i="1" s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6" i="1"/>
  <c r="I1131" i="1"/>
  <c r="I132" i="1" s="1"/>
  <c r="H1131" i="1"/>
  <c r="I524" i="1"/>
  <c r="I573" i="1"/>
  <c r="I818" i="1"/>
  <c r="I158" i="1" s="1"/>
  <c r="I952" i="1"/>
  <c r="I958" i="1"/>
  <c r="I968" i="1"/>
  <c r="I972" i="1"/>
  <c r="I980" i="1"/>
  <c r="I994" i="1"/>
  <c r="I1010" i="1"/>
  <c r="I1026" i="1"/>
  <c r="I1042" i="1"/>
  <c r="I1074" i="1"/>
  <c r="I1090" i="1"/>
  <c r="I1106" i="1"/>
  <c r="H817" i="1"/>
  <c r="H157" i="1" s="1"/>
  <c r="H818" i="1"/>
  <c r="H158" i="1" s="1"/>
  <c r="H820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334" i="1" s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98" i="1" s="1"/>
  <c r="H1009" i="1"/>
  <c r="H1010" i="1"/>
  <c r="H1011" i="1"/>
  <c r="H1012" i="1"/>
  <c r="H1013" i="1"/>
  <c r="H1014" i="1"/>
  <c r="H1015" i="1"/>
  <c r="H1016" i="1"/>
  <c r="H1017" i="1"/>
  <c r="H1018" i="1"/>
  <c r="H117" i="1" s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276" i="1" s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816" i="1"/>
  <c r="H156" i="1" s="1"/>
  <c r="I10" i="4"/>
  <c r="I817" i="1" s="1"/>
  <c r="I157" i="1" s="1"/>
  <c r="I11" i="4"/>
  <c r="I12" i="4"/>
  <c r="I13" i="4"/>
  <c r="I820" i="1" s="1"/>
  <c r="I14" i="4"/>
  <c r="I15" i="4"/>
  <c r="I822" i="1" s="1"/>
  <c r="I16" i="4"/>
  <c r="I823" i="1" s="1"/>
  <c r="I17" i="4"/>
  <c r="I824" i="1" s="1"/>
  <c r="I18" i="4"/>
  <c r="I825" i="1" s="1"/>
  <c r="I19" i="4"/>
  <c r="I826" i="1" s="1"/>
  <c r="I20" i="4"/>
  <c r="I827" i="1" s="1"/>
  <c r="I21" i="4"/>
  <c r="I828" i="1" s="1"/>
  <c r="I22" i="4"/>
  <c r="I829" i="1" s="1"/>
  <c r="I23" i="4"/>
  <c r="I830" i="1" s="1"/>
  <c r="I24" i="4"/>
  <c r="I831" i="1" s="1"/>
  <c r="I25" i="4"/>
  <c r="I832" i="1" s="1"/>
  <c r="I26" i="4"/>
  <c r="I833" i="1" s="1"/>
  <c r="I27" i="4"/>
  <c r="I834" i="1" s="1"/>
  <c r="I28" i="4"/>
  <c r="I835" i="1" s="1"/>
  <c r="I29" i="4"/>
  <c r="I836" i="1" s="1"/>
  <c r="I30" i="4"/>
  <c r="I837" i="1" s="1"/>
  <c r="I31" i="4"/>
  <c r="I838" i="1" s="1"/>
  <c r="I32" i="4"/>
  <c r="I839" i="1" s="1"/>
  <c r="I33" i="4"/>
  <c r="I840" i="1" s="1"/>
  <c r="I34" i="4"/>
  <c r="I841" i="1" s="1"/>
  <c r="I35" i="4"/>
  <c r="I842" i="1" s="1"/>
  <c r="I36" i="4"/>
  <c r="I843" i="1" s="1"/>
  <c r="I37" i="4"/>
  <c r="I844" i="1" s="1"/>
  <c r="I38" i="4"/>
  <c r="I845" i="1" s="1"/>
  <c r="I39" i="4"/>
  <c r="I846" i="1" s="1"/>
  <c r="I40" i="4"/>
  <c r="I847" i="1" s="1"/>
  <c r="I41" i="4"/>
  <c r="I848" i="1" s="1"/>
  <c r="I42" i="4"/>
  <c r="I849" i="1" s="1"/>
  <c r="I43" i="4"/>
  <c r="I850" i="1" s="1"/>
  <c r="I44" i="4"/>
  <c r="I851" i="1" s="1"/>
  <c r="I45" i="4"/>
  <c r="I852" i="1" s="1"/>
  <c r="I46" i="4"/>
  <c r="I853" i="1" s="1"/>
  <c r="I47" i="4"/>
  <c r="I854" i="1" s="1"/>
  <c r="I48" i="4"/>
  <c r="I855" i="1" s="1"/>
  <c r="I49" i="4"/>
  <c r="I856" i="1" s="1"/>
  <c r="I50" i="4"/>
  <c r="I857" i="1" s="1"/>
  <c r="I51" i="4"/>
  <c r="I858" i="1" s="1"/>
  <c r="I52" i="4"/>
  <c r="I859" i="1" s="1"/>
  <c r="I53" i="4"/>
  <c r="I860" i="1" s="1"/>
  <c r="I54" i="4"/>
  <c r="I861" i="1" s="1"/>
  <c r="I55" i="4"/>
  <c r="I862" i="1" s="1"/>
  <c r="I56" i="4"/>
  <c r="I863" i="1" s="1"/>
  <c r="I57" i="4"/>
  <c r="I864" i="1" s="1"/>
  <c r="I58" i="4"/>
  <c r="I865" i="1" s="1"/>
  <c r="I59" i="4"/>
  <c r="I866" i="1" s="1"/>
  <c r="I60" i="4"/>
  <c r="I867" i="1" s="1"/>
  <c r="I61" i="4"/>
  <c r="I868" i="1" s="1"/>
  <c r="I62" i="4"/>
  <c r="I869" i="1" s="1"/>
  <c r="I63" i="4"/>
  <c r="I870" i="1" s="1"/>
  <c r="I64" i="4"/>
  <c r="I871" i="1" s="1"/>
  <c r="I65" i="4"/>
  <c r="I872" i="1" s="1"/>
  <c r="I66" i="4"/>
  <c r="I873" i="1" s="1"/>
  <c r="I334" i="1" s="1"/>
  <c r="I67" i="4"/>
  <c r="I874" i="1" s="1"/>
  <c r="I68" i="4"/>
  <c r="I875" i="1" s="1"/>
  <c r="I69" i="4"/>
  <c r="I876" i="1" s="1"/>
  <c r="I70" i="4"/>
  <c r="I877" i="1" s="1"/>
  <c r="I71" i="4"/>
  <c r="I878" i="1" s="1"/>
  <c r="I72" i="4"/>
  <c r="I879" i="1" s="1"/>
  <c r="I73" i="4"/>
  <c r="I880" i="1" s="1"/>
  <c r="I74" i="4"/>
  <c r="I881" i="1" s="1"/>
  <c r="I75" i="4"/>
  <c r="I882" i="1" s="1"/>
  <c r="I76" i="4"/>
  <c r="I883" i="1" s="1"/>
  <c r="I77" i="4"/>
  <c r="I884" i="1" s="1"/>
  <c r="I78" i="4"/>
  <c r="I885" i="1" s="1"/>
  <c r="I79" i="4"/>
  <c r="I886" i="1" s="1"/>
  <c r="I80" i="4"/>
  <c r="I887" i="1" s="1"/>
  <c r="I81" i="4"/>
  <c r="I888" i="1" s="1"/>
  <c r="I82" i="4"/>
  <c r="I889" i="1" s="1"/>
  <c r="I83" i="4"/>
  <c r="I890" i="1" s="1"/>
  <c r="I84" i="4"/>
  <c r="I891" i="1" s="1"/>
  <c r="I85" i="4"/>
  <c r="I892" i="1" s="1"/>
  <c r="I86" i="4"/>
  <c r="I893" i="1" s="1"/>
  <c r="I87" i="4"/>
  <c r="I894" i="1" s="1"/>
  <c r="I88" i="4"/>
  <c r="I895" i="1" s="1"/>
  <c r="I89" i="4"/>
  <c r="I896" i="1" s="1"/>
  <c r="I90" i="4"/>
  <c r="I897" i="1" s="1"/>
  <c r="I91" i="4"/>
  <c r="I898" i="1" s="1"/>
  <c r="I92" i="4"/>
  <c r="I899" i="1" s="1"/>
  <c r="I93" i="4"/>
  <c r="I900" i="1" s="1"/>
  <c r="I94" i="4"/>
  <c r="I901" i="1" s="1"/>
  <c r="I95" i="4"/>
  <c r="I902" i="1" s="1"/>
  <c r="I96" i="4"/>
  <c r="I903" i="1" s="1"/>
  <c r="I97" i="4"/>
  <c r="I904" i="1" s="1"/>
  <c r="I98" i="4"/>
  <c r="I905" i="1" s="1"/>
  <c r="I99" i="4"/>
  <c r="I906" i="1" s="1"/>
  <c r="I100" i="4"/>
  <c r="I907" i="1" s="1"/>
  <c r="I101" i="4"/>
  <c r="I908" i="1" s="1"/>
  <c r="I102" i="4"/>
  <c r="I909" i="1" s="1"/>
  <c r="I103" i="4"/>
  <c r="I910" i="1" s="1"/>
  <c r="I104" i="4"/>
  <c r="I911" i="1" s="1"/>
  <c r="I105" i="4"/>
  <c r="I912" i="1" s="1"/>
  <c r="I106" i="4"/>
  <c r="I913" i="1" s="1"/>
  <c r="I107" i="4"/>
  <c r="I914" i="1" s="1"/>
  <c r="I108" i="4"/>
  <c r="I915" i="1" s="1"/>
  <c r="I109" i="4"/>
  <c r="I916" i="1" s="1"/>
  <c r="I110" i="4"/>
  <c r="I917" i="1" s="1"/>
  <c r="I111" i="4"/>
  <c r="I918" i="1" s="1"/>
  <c r="I112" i="4"/>
  <c r="I919" i="1" s="1"/>
  <c r="I113" i="4"/>
  <c r="I920" i="1" s="1"/>
  <c r="I114" i="4"/>
  <c r="I921" i="1" s="1"/>
  <c r="I115" i="4"/>
  <c r="I922" i="1" s="1"/>
  <c r="I116" i="4"/>
  <c r="I923" i="1" s="1"/>
  <c r="I117" i="4"/>
  <c r="I924" i="1" s="1"/>
  <c r="I118" i="4"/>
  <c r="I925" i="1" s="1"/>
  <c r="I119" i="4"/>
  <c r="I926" i="1" s="1"/>
  <c r="I120" i="4"/>
  <c r="I927" i="1" s="1"/>
  <c r="I121" i="4"/>
  <c r="I928" i="1" s="1"/>
  <c r="I122" i="4"/>
  <c r="I929" i="1" s="1"/>
  <c r="I123" i="4"/>
  <c r="I930" i="1" s="1"/>
  <c r="I124" i="4"/>
  <c r="I931" i="1" s="1"/>
  <c r="I125" i="4"/>
  <c r="I932" i="1" s="1"/>
  <c r="I126" i="4"/>
  <c r="I933" i="1" s="1"/>
  <c r="I127" i="4"/>
  <c r="I934" i="1" s="1"/>
  <c r="I128" i="4"/>
  <c r="I935" i="1" s="1"/>
  <c r="I129" i="4"/>
  <c r="I936" i="1" s="1"/>
  <c r="I130" i="4"/>
  <c r="I937" i="1" s="1"/>
  <c r="I131" i="4"/>
  <c r="I938" i="1" s="1"/>
  <c r="I132" i="4"/>
  <c r="I939" i="1" s="1"/>
  <c r="I133" i="4"/>
  <c r="I940" i="1" s="1"/>
  <c r="I134" i="4"/>
  <c r="I941" i="1" s="1"/>
  <c r="I135" i="4"/>
  <c r="I942" i="1" s="1"/>
  <c r="I136" i="4"/>
  <c r="I943" i="1" s="1"/>
  <c r="I137" i="4"/>
  <c r="I944" i="1" s="1"/>
  <c r="I138" i="4"/>
  <c r="I945" i="1" s="1"/>
  <c r="I139" i="4"/>
  <c r="I946" i="1" s="1"/>
  <c r="I140" i="4"/>
  <c r="I947" i="1" s="1"/>
  <c r="I141" i="4"/>
  <c r="I948" i="1" s="1"/>
  <c r="I142" i="4"/>
  <c r="I949" i="1" s="1"/>
  <c r="I143" i="4"/>
  <c r="I950" i="1" s="1"/>
  <c r="I144" i="4"/>
  <c r="I951" i="1" s="1"/>
  <c r="I145" i="4"/>
  <c r="I146" i="4"/>
  <c r="I147" i="4"/>
  <c r="I954" i="1" s="1"/>
  <c r="I148" i="4"/>
  <c r="I149" i="4"/>
  <c r="I956" i="1" s="1"/>
  <c r="I150" i="4"/>
  <c r="I957" i="1" s="1"/>
  <c r="I151" i="4"/>
  <c r="I152" i="4"/>
  <c r="I959" i="1" s="1"/>
  <c r="I153" i="4"/>
  <c r="I960" i="1" s="1"/>
  <c r="I154" i="4"/>
  <c r="I961" i="1" s="1"/>
  <c r="I161" i="4"/>
  <c r="I162" i="4"/>
  <c r="I969" i="1" s="1"/>
  <c r="I163" i="4"/>
  <c r="I970" i="1" s="1"/>
  <c r="I164" i="4"/>
  <c r="I971" i="1" s="1"/>
  <c r="I165" i="4"/>
  <c r="I166" i="4"/>
  <c r="I973" i="1" s="1"/>
  <c r="I167" i="4"/>
  <c r="I974" i="1" s="1"/>
  <c r="I168" i="4"/>
  <c r="I975" i="1" s="1"/>
  <c r="I169" i="4"/>
  <c r="I976" i="1" s="1"/>
  <c r="I170" i="4"/>
  <c r="I977" i="1" s="1"/>
  <c r="I171" i="4"/>
  <c r="I978" i="1" s="1"/>
  <c r="I172" i="4"/>
  <c r="I979" i="1" s="1"/>
  <c r="I173" i="4"/>
  <c r="I174" i="4"/>
  <c r="I981" i="1" s="1"/>
  <c r="I175" i="4"/>
  <c r="I982" i="1" s="1"/>
  <c r="I176" i="4"/>
  <c r="I983" i="1" s="1"/>
  <c r="I177" i="4"/>
  <c r="I984" i="1" s="1"/>
  <c r="I178" i="4"/>
  <c r="I985" i="1" s="1"/>
  <c r="I179" i="4"/>
  <c r="I986" i="1" s="1"/>
  <c r="I180" i="4"/>
  <c r="I987" i="1" s="1"/>
  <c r="I181" i="4"/>
  <c r="I988" i="1" s="1"/>
  <c r="I182" i="4"/>
  <c r="I989" i="1" s="1"/>
  <c r="I183" i="4"/>
  <c r="I990" i="1" s="1"/>
  <c r="I184" i="4"/>
  <c r="I991" i="1" s="1"/>
  <c r="I185" i="4"/>
  <c r="I992" i="1" s="1"/>
  <c r="I186" i="4"/>
  <c r="I993" i="1" s="1"/>
  <c r="I187" i="4"/>
  <c r="I188" i="4"/>
  <c r="I995" i="1" s="1"/>
  <c r="I189" i="4"/>
  <c r="I996" i="1" s="1"/>
  <c r="I190" i="4"/>
  <c r="I997" i="1" s="1"/>
  <c r="I191" i="4"/>
  <c r="I998" i="1" s="1"/>
  <c r="I192" i="4"/>
  <c r="I999" i="1" s="1"/>
  <c r="I193" i="4"/>
  <c r="I1000" i="1" s="1"/>
  <c r="I194" i="4"/>
  <c r="I1001" i="1" s="1"/>
  <c r="I195" i="4"/>
  <c r="I1002" i="1" s="1"/>
  <c r="I196" i="4"/>
  <c r="I1003" i="1" s="1"/>
  <c r="I197" i="4"/>
  <c r="I1004" i="1" s="1"/>
  <c r="I198" i="4"/>
  <c r="I1005" i="1" s="1"/>
  <c r="I199" i="4"/>
  <c r="I1006" i="1" s="1"/>
  <c r="I200" i="4"/>
  <c r="I1007" i="1" s="1"/>
  <c r="I201" i="4"/>
  <c r="I1008" i="1" s="1"/>
  <c r="I98" i="1" s="1"/>
  <c r="I202" i="4"/>
  <c r="I1009" i="1" s="1"/>
  <c r="I203" i="4"/>
  <c r="I204" i="4"/>
  <c r="I1011" i="1" s="1"/>
  <c r="I205" i="4"/>
  <c r="I1012" i="1" s="1"/>
  <c r="I206" i="4"/>
  <c r="I1013" i="1" s="1"/>
  <c r="I207" i="4"/>
  <c r="I1014" i="1" s="1"/>
  <c r="I208" i="4"/>
  <c r="I1015" i="1" s="1"/>
  <c r="I209" i="4"/>
  <c r="I1016" i="1" s="1"/>
  <c r="I210" i="4"/>
  <c r="I1017" i="1" s="1"/>
  <c r="I211" i="4"/>
  <c r="I1018" i="1" s="1"/>
  <c r="I117" i="1" s="1"/>
  <c r="I212" i="4"/>
  <c r="I1019" i="1" s="1"/>
  <c r="I213" i="4"/>
  <c r="I1020" i="1" s="1"/>
  <c r="I214" i="4"/>
  <c r="I1021" i="1" s="1"/>
  <c r="I215" i="4"/>
  <c r="I1022" i="1" s="1"/>
  <c r="I216" i="4"/>
  <c r="I1023" i="1" s="1"/>
  <c r="I217" i="4"/>
  <c r="I1024" i="1" s="1"/>
  <c r="I218" i="4"/>
  <c r="I1025" i="1" s="1"/>
  <c r="I219" i="4"/>
  <c r="I220" i="4"/>
  <c r="I1027" i="1" s="1"/>
  <c r="I221" i="4"/>
  <c r="I1028" i="1" s="1"/>
  <c r="I222" i="4"/>
  <c r="I1029" i="1" s="1"/>
  <c r="I223" i="4"/>
  <c r="I1030" i="1" s="1"/>
  <c r="I224" i="4"/>
  <c r="I1031" i="1" s="1"/>
  <c r="I225" i="4"/>
  <c r="I1032" i="1" s="1"/>
  <c r="I226" i="4"/>
  <c r="I1033" i="1" s="1"/>
  <c r="I227" i="4"/>
  <c r="I1034" i="1" s="1"/>
  <c r="I228" i="4"/>
  <c r="I1035" i="1" s="1"/>
  <c r="I229" i="4"/>
  <c r="I1036" i="1" s="1"/>
  <c r="I230" i="4"/>
  <c r="I1037" i="1" s="1"/>
  <c r="I231" i="4"/>
  <c r="I1038" i="1" s="1"/>
  <c r="I232" i="4"/>
  <c r="I1039" i="1" s="1"/>
  <c r="I233" i="4"/>
  <c r="I1040" i="1" s="1"/>
  <c r="I276" i="1" s="1"/>
  <c r="I234" i="4"/>
  <c r="I1041" i="1" s="1"/>
  <c r="I235" i="4"/>
  <c r="I236" i="4"/>
  <c r="I1043" i="1" s="1"/>
  <c r="I237" i="4"/>
  <c r="I1044" i="1" s="1"/>
  <c r="I238" i="4"/>
  <c r="I1045" i="1" s="1"/>
  <c r="I239" i="4"/>
  <c r="I1046" i="1" s="1"/>
  <c r="I240" i="4"/>
  <c r="I1047" i="1" s="1"/>
  <c r="I241" i="4"/>
  <c r="I1048" i="1" s="1"/>
  <c r="I242" i="4"/>
  <c r="I1049" i="1" s="1"/>
  <c r="I243" i="4"/>
  <c r="I1050" i="1" s="1"/>
  <c r="I244" i="4"/>
  <c r="I1051" i="1" s="1"/>
  <c r="I245" i="4"/>
  <c r="I1052" i="1" s="1"/>
  <c r="I246" i="4"/>
  <c r="I1053" i="1" s="1"/>
  <c r="I247" i="4"/>
  <c r="I1054" i="1" s="1"/>
  <c r="I248" i="4"/>
  <c r="I1055" i="1" s="1"/>
  <c r="I249" i="4"/>
  <c r="I1056" i="1" s="1"/>
  <c r="I250" i="4"/>
  <c r="I1057" i="1" s="1"/>
  <c r="I251" i="4"/>
  <c r="I1058" i="1" s="1"/>
  <c r="I252" i="4"/>
  <c r="I1059" i="1" s="1"/>
  <c r="I253" i="4"/>
  <c r="I1060" i="1" s="1"/>
  <c r="I254" i="4"/>
  <c r="I1061" i="1" s="1"/>
  <c r="I255" i="4"/>
  <c r="I1062" i="1" s="1"/>
  <c r="I256" i="4"/>
  <c r="I1063" i="1" s="1"/>
  <c r="I257" i="4"/>
  <c r="I1064" i="1" s="1"/>
  <c r="I258" i="4"/>
  <c r="I1065" i="1" s="1"/>
  <c r="I259" i="4"/>
  <c r="I1066" i="1" s="1"/>
  <c r="I260" i="4"/>
  <c r="I1067" i="1" s="1"/>
  <c r="I261" i="4"/>
  <c r="I1068" i="1" s="1"/>
  <c r="I262" i="4"/>
  <c r="I1069" i="1" s="1"/>
  <c r="I263" i="4"/>
  <c r="I1070" i="1" s="1"/>
  <c r="I264" i="4"/>
  <c r="I1071" i="1" s="1"/>
  <c r="I265" i="4"/>
  <c r="I1072" i="1" s="1"/>
  <c r="I266" i="4"/>
  <c r="I1073" i="1" s="1"/>
  <c r="I267" i="4"/>
  <c r="I268" i="4"/>
  <c r="I1075" i="1" s="1"/>
  <c r="I269" i="4"/>
  <c r="I1076" i="1" s="1"/>
  <c r="I270" i="4"/>
  <c r="I1077" i="1" s="1"/>
  <c r="I271" i="4"/>
  <c r="I1078" i="1" s="1"/>
  <c r="I272" i="4"/>
  <c r="I1079" i="1" s="1"/>
  <c r="I273" i="4"/>
  <c r="I1080" i="1" s="1"/>
  <c r="I274" i="4"/>
  <c r="I1081" i="1" s="1"/>
  <c r="I275" i="4"/>
  <c r="I1082" i="1" s="1"/>
  <c r="I276" i="4"/>
  <c r="I1083" i="1" s="1"/>
  <c r="I277" i="4"/>
  <c r="I1084" i="1" s="1"/>
  <c r="I278" i="4"/>
  <c r="I1085" i="1" s="1"/>
  <c r="I279" i="4"/>
  <c r="I1086" i="1" s="1"/>
  <c r="I280" i="4"/>
  <c r="I1087" i="1" s="1"/>
  <c r="I281" i="4"/>
  <c r="I1088" i="1" s="1"/>
  <c r="I282" i="4"/>
  <c r="I1089" i="1" s="1"/>
  <c r="I283" i="4"/>
  <c r="I284" i="4"/>
  <c r="I1091" i="1" s="1"/>
  <c r="I285" i="4"/>
  <c r="I1092" i="1" s="1"/>
  <c r="I286" i="4"/>
  <c r="I1093" i="1" s="1"/>
  <c r="I287" i="4"/>
  <c r="I1094" i="1" s="1"/>
  <c r="I288" i="4"/>
  <c r="I1095" i="1" s="1"/>
  <c r="I289" i="4"/>
  <c r="I1096" i="1" s="1"/>
  <c r="I290" i="4"/>
  <c r="I1097" i="1" s="1"/>
  <c r="I291" i="4"/>
  <c r="I1098" i="1" s="1"/>
  <c r="I292" i="4"/>
  <c r="I1099" i="1" s="1"/>
  <c r="I293" i="4"/>
  <c r="I1100" i="1" s="1"/>
  <c r="I294" i="4"/>
  <c r="I1101" i="1" s="1"/>
  <c r="I295" i="4"/>
  <c r="I1102" i="1" s="1"/>
  <c r="I296" i="4"/>
  <c r="I1103" i="1" s="1"/>
  <c r="I297" i="4"/>
  <c r="I1104" i="1" s="1"/>
  <c r="I298" i="4"/>
  <c r="I1105" i="1" s="1"/>
  <c r="I299" i="4"/>
  <c r="I300" i="4"/>
  <c r="I1107" i="1" s="1"/>
  <c r="I301" i="4"/>
  <c r="I1108" i="1" s="1"/>
  <c r="I302" i="4"/>
  <c r="I1109" i="1" s="1"/>
  <c r="I303" i="4"/>
  <c r="I1110" i="1" s="1"/>
  <c r="I304" i="4"/>
  <c r="I1111" i="1" s="1"/>
  <c r="I305" i="4"/>
  <c r="I1112" i="1" s="1"/>
  <c r="I306" i="4"/>
  <c r="I1113" i="1" s="1"/>
  <c r="I307" i="4"/>
  <c r="I1114" i="1" s="1"/>
  <c r="I308" i="4"/>
  <c r="I1115" i="1" s="1"/>
  <c r="I309" i="4"/>
  <c r="I1116" i="1" s="1"/>
  <c r="I310" i="4"/>
  <c r="I1117" i="1" s="1"/>
  <c r="I311" i="4"/>
  <c r="I1118" i="1" s="1"/>
  <c r="I312" i="4"/>
  <c r="I1119" i="1" s="1"/>
  <c r="I313" i="4"/>
  <c r="I1120" i="1" s="1"/>
  <c r="I314" i="4"/>
  <c r="I1121" i="1" s="1"/>
  <c r="I315" i="4"/>
  <c r="I1122" i="1" s="1"/>
  <c r="I316" i="4"/>
  <c r="I9" i="4"/>
  <c r="I816" i="1" s="1"/>
  <c r="I156" i="1" s="1"/>
  <c r="I7" i="3"/>
  <c r="J7" i="3" s="1"/>
  <c r="I8" i="3"/>
  <c r="J8" i="3" s="1"/>
  <c r="I9" i="3"/>
  <c r="I10" i="3"/>
  <c r="J10" i="3" s="1"/>
  <c r="I11" i="3"/>
  <c r="J11" i="3" s="1"/>
  <c r="I12" i="3"/>
  <c r="J12" i="3" s="1"/>
  <c r="I13" i="3"/>
  <c r="I14" i="3"/>
  <c r="J14" i="3" s="1"/>
  <c r="K14" i="3" s="1"/>
  <c r="I15" i="3"/>
  <c r="J15" i="3" s="1"/>
  <c r="K15" i="3" s="1"/>
  <c r="I16" i="3"/>
  <c r="J16" i="3" s="1"/>
  <c r="K16" i="3" s="1"/>
  <c r="I17" i="3"/>
  <c r="J17" i="3" s="1"/>
  <c r="K17" i="3" s="1"/>
  <c r="I18" i="3"/>
  <c r="J18" i="3" s="1"/>
  <c r="K18" i="3" s="1"/>
  <c r="I19" i="3"/>
  <c r="J19" i="3" s="1"/>
  <c r="K19" i="3" s="1"/>
  <c r="I20" i="3"/>
  <c r="J20" i="3" s="1"/>
  <c r="K20" i="3" s="1"/>
  <c r="I21" i="3"/>
  <c r="I22" i="3"/>
  <c r="J22" i="3" s="1"/>
  <c r="I23" i="3"/>
  <c r="I24" i="3"/>
  <c r="J24" i="3" s="1"/>
  <c r="I36" i="3"/>
  <c r="I37" i="3"/>
  <c r="J37" i="3" s="1"/>
  <c r="I38" i="3"/>
  <c r="J38" i="3" s="1"/>
  <c r="I39" i="3"/>
  <c r="J39" i="3" s="1"/>
  <c r="I40" i="3"/>
  <c r="J40" i="3" s="1"/>
  <c r="I41" i="3"/>
  <c r="J41" i="3" s="1"/>
  <c r="I42" i="3"/>
  <c r="J42" i="3" s="1"/>
  <c r="I43" i="3"/>
  <c r="J43" i="3" s="1"/>
  <c r="I44" i="3"/>
  <c r="I45" i="3"/>
  <c r="J45" i="3" s="1"/>
  <c r="I48" i="3"/>
  <c r="J48" i="3" s="1"/>
  <c r="K48" i="3" s="1"/>
  <c r="I49" i="3"/>
  <c r="J49" i="3" s="1"/>
  <c r="K49" i="3" s="1"/>
  <c r="I50" i="3"/>
  <c r="J50" i="3" s="1"/>
  <c r="K50" i="3" s="1"/>
  <c r="I51" i="3"/>
  <c r="I487" i="1" s="1"/>
  <c r="I52" i="3"/>
  <c r="J52" i="3" s="1"/>
  <c r="I53" i="3"/>
  <c r="J53" i="3" s="1"/>
  <c r="I54" i="3"/>
  <c r="J54" i="3" s="1"/>
  <c r="I55" i="3"/>
  <c r="J55" i="3" s="1"/>
  <c r="I57" i="3"/>
  <c r="J57" i="3" s="1"/>
  <c r="K57" i="3" s="1"/>
  <c r="I58" i="3"/>
  <c r="J58" i="3" s="1"/>
  <c r="K58" i="3" s="1"/>
  <c r="I59" i="3"/>
  <c r="J59" i="3" s="1"/>
  <c r="K59" i="3" s="1"/>
  <c r="I60" i="3"/>
  <c r="I496" i="1" s="1"/>
  <c r="I61" i="3"/>
  <c r="J61" i="3" s="1"/>
  <c r="I62" i="3"/>
  <c r="J62" i="3" s="1"/>
  <c r="I63" i="3"/>
  <c r="J63" i="3" s="1"/>
  <c r="I65" i="3"/>
  <c r="J65" i="3" s="1"/>
  <c r="K65" i="3" s="1"/>
  <c r="I66" i="3"/>
  <c r="I67" i="3"/>
  <c r="J67" i="3" s="1"/>
  <c r="I68" i="3"/>
  <c r="J68" i="3" s="1"/>
  <c r="K68" i="3" s="1"/>
  <c r="I69" i="3"/>
  <c r="J69" i="3" s="1"/>
  <c r="K69" i="3" s="1"/>
  <c r="I70" i="3"/>
  <c r="J70" i="3" s="1"/>
  <c r="K70" i="3" s="1"/>
  <c r="I71" i="3"/>
  <c r="J71" i="3" s="1"/>
  <c r="K71" i="3" s="1"/>
  <c r="I72" i="3"/>
  <c r="I73" i="3"/>
  <c r="J73" i="3" s="1"/>
  <c r="K73" i="3" s="1"/>
  <c r="I74" i="3"/>
  <c r="I75" i="3"/>
  <c r="J75" i="3" s="1"/>
  <c r="K75" i="3" s="1"/>
  <c r="I76" i="3"/>
  <c r="J76" i="3" s="1"/>
  <c r="K76" i="3" s="1"/>
  <c r="I77" i="3"/>
  <c r="J77" i="3" s="1"/>
  <c r="K77" i="3" s="1"/>
  <c r="I78" i="3"/>
  <c r="J78" i="3" s="1"/>
  <c r="I79" i="3"/>
  <c r="J79" i="3" s="1"/>
  <c r="I80" i="3"/>
  <c r="I81" i="3"/>
  <c r="J81" i="3" s="1"/>
  <c r="I82" i="3"/>
  <c r="J82" i="3" s="1"/>
  <c r="I83" i="3"/>
  <c r="J83" i="3" s="1"/>
  <c r="K83" i="3" s="1"/>
  <c r="I84" i="3"/>
  <c r="I85" i="3"/>
  <c r="J85" i="3" s="1"/>
  <c r="K85" i="3" s="1"/>
  <c r="I86" i="3"/>
  <c r="J86" i="3" s="1"/>
  <c r="K86" i="3" s="1"/>
  <c r="I87" i="3"/>
  <c r="J87" i="3" s="1"/>
  <c r="K87" i="3" s="1"/>
  <c r="I88" i="3"/>
  <c r="J88" i="3" s="1"/>
  <c r="I89" i="3"/>
  <c r="I90" i="3"/>
  <c r="J90" i="3" s="1"/>
  <c r="I91" i="3"/>
  <c r="J91" i="3" s="1"/>
  <c r="I92" i="3"/>
  <c r="J92" i="3" s="1"/>
  <c r="I93" i="3"/>
  <c r="J93" i="3" s="1"/>
  <c r="I94" i="3"/>
  <c r="I95" i="3"/>
  <c r="J95" i="3" s="1"/>
  <c r="I96" i="3"/>
  <c r="J96" i="3" s="1"/>
  <c r="I97" i="3"/>
  <c r="J97" i="3" s="1"/>
  <c r="K97" i="3" s="1"/>
  <c r="I98" i="3"/>
  <c r="I99" i="3"/>
  <c r="J99" i="3" s="1"/>
  <c r="K99" i="3" s="1"/>
  <c r="I100" i="3"/>
  <c r="J100" i="3" s="1"/>
  <c r="K100" i="3" s="1"/>
  <c r="I101" i="3"/>
  <c r="J101" i="3" s="1"/>
  <c r="K101" i="3" s="1"/>
  <c r="I102" i="3"/>
  <c r="I103" i="3"/>
  <c r="I104" i="3"/>
  <c r="J104" i="3" s="1"/>
  <c r="I105" i="3"/>
  <c r="J105" i="3" s="1"/>
  <c r="I106" i="3"/>
  <c r="J106" i="3" s="1"/>
  <c r="I107" i="3"/>
  <c r="J107" i="3" s="1"/>
  <c r="K107" i="3" s="1"/>
  <c r="I108" i="3"/>
  <c r="J108" i="3" s="1"/>
  <c r="K108" i="3" s="1"/>
  <c r="I109" i="3"/>
  <c r="J109" i="3" s="1"/>
  <c r="K109" i="3" s="1"/>
  <c r="I110" i="3"/>
  <c r="J110" i="3" s="1"/>
  <c r="I111" i="3"/>
  <c r="J111" i="3" s="1"/>
  <c r="I112" i="3"/>
  <c r="J112" i="3" s="1"/>
  <c r="K112" i="3" s="1"/>
  <c r="I113" i="3"/>
  <c r="J113" i="3" s="1"/>
  <c r="I114" i="3"/>
  <c r="J114" i="3" s="1"/>
  <c r="K114" i="3" s="1"/>
  <c r="I115" i="3"/>
  <c r="J115" i="3" s="1"/>
  <c r="K115" i="3" s="1"/>
  <c r="I116" i="3"/>
  <c r="J116" i="3" s="1"/>
  <c r="K116" i="3" s="1"/>
  <c r="I117" i="3"/>
  <c r="J117" i="3" s="1"/>
  <c r="I118" i="3"/>
  <c r="J118" i="3" s="1"/>
  <c r="I119" i="3"/>
  <c r="J119" i="3" s="1"/>
  <c r="I120" i="3"/>
  <c r="J120" i="3" s="1"/>
  <c r="I121" i="3"/>
  <c r="J121" i="3" s="1"/>
  <c r="I122" i="3"/>
  <c r="J122" i="3" s="1"/>
  <c r="I123" i="3"/>
  <c r="J123" i="3" s="1"/>
  <c r="I124" i="3"/>
  <c r="J124" i="3" s="1"/>
  <c r="I125" i="3"/>
  <c r="J125" i="3" s="1"/>
  <c r="I126" i="3"/>
  <c r="J126" i="3" s="1"/>
  <c r="I127" i="3"/>
  <c r="I128" i="3"/>
  <c r="J128" i="3" s="1"/>
  <c r="I129" i="3"/>
  <c r="I130" i="3"/>
  <c r="J130" i="3" s="1"/>
  <c r="K130" i="3" s="1"/>
  <c r="I131" i="3"/>
  <c r="J131" i="3" s="1"/>
  <c r="K131" i="3" s="1"/>
  <c r="I132" i="3"/>
  <c r="J132" i="3" s="1"/>
  <c r="K132" i="3" s="1"/>
  <c r="I133" i="3"/>
  <c r="I135" i="3"/>
  <c r="I138" i="3"/>
  <c r="I574" i="1" s="1"/>
  <c r="I139" i="3"/>
  <c r="J139" i="3" s="1"/>
  <c r="K139" i="3" s="1"/>
  <c r="I140" i="3"/>
  <c r="J140" i="3" s="1"/>
  <c r="K140" i="3" s="1"/>
  <c r="I141" i="3"/>
  <c r="J141" i="3" s="1"/>
  <c r="K141" i="3" s="1"/>
  <c r="I142" i="3"/>
  <c r="J142" i="3" s="1"/>
  <c r="K142" i="3" s="1"/>
  <c r="I143" i="3"/>
  <c r="J143" i="3" s="1"/>
  <c r="K143" i="3" s="1"/>
  <c r="I144" i="3"/>
  <c r="J144" i="3" s="1"/>
  <c r="I145" i="3"/>
  <c r="J145" i="3" s="1"/>
  <c r="K145" i="3" s="1"/>
  <c r="I146" i="3"/>
  <c r="I147" i="3"/>
  <c r="J147" i="3" s="1"/>
  <c r="K147" i="3" s="1"/>
  <c r="I148" i="3"/>
  <c r="I149" i="3"/>
  <c r="J149" i="3" s="1"/>
  <c r="K149" i="3" s="1"/>
  <c r="I150" i="3"/>
  <c r="I151" i="3"/>
  <c r="J151" i="3" s="1"/>
  <c r="K151" i="3" s="1"/>
  <c r="I152" i="3"/>
  <c r="J152" i="3" s="1"/>
  <c r="K152" i="3" s="1"/>
  <c r="I153" i="3"/>
  <c r="J153" i="3" s="1"/>
  <c r="K153" i="3" s="1"/>
  <c r="I154" i="3"/>
  <c r="J154" i="3" s="1"/>
  <c r="K154" i="3" s="1"/>
  <c r="I155" i="3"/>
  <c r="J155" i="3" s="1"/>
  <c r="K155" i="3" s="1"/>
  <c r="I156" i="3"/>
  <c r="J156" i="3" s="1"/>
  <c r="K156" i="3" s="1"/>
  <c r="I157" i="3"/>
  <c r="J157" i="3" s="1"/>
  <c r="I158" i="3"/>
  <c r="J158" i="3" s="1"/>
  <c r="I159" i="3"/>
  <c r="J159" i="3" s="1"/>
  <c r="I160" i="3"/>
  <c r="J160" i="3" s="1"/>
  <c r="I161" i="3"/>
  <c r="J161" i="3" s="1"/>
  <c r="I162" i="3"/>
  <c r="J162" i="3" s="1"/>
  <c r="I163" i="3"/>
  <c r="J163" i="3" s="1"/>
  <c r="I164" i="3"/>
  <c r="J164" i="3" s="1"/>
  <c r="I165" i="3"/>
  <c r="J165" i="3" s="1"/>
  <c r="I166" i="3"/>
  <c r="J166" i="3" s="1"/>
  <c r="K166" i="3" s="1"/>
  <c r="I167" i="3"/>
  <c r="I168" i="3"/>
  <c r="J168" i="3" s="1"/>
  <c r="K168" i="3" s="1"/>
  <c r="I169" i="3"/>
  <c r="J169" i="3" s="1"/>
  <c r="K169" i="3" s="1"/>
  <c r="I170" i="3"/>
  <c r="J170" i="3" s="1"/>
  <c r="K170" i="3" s="1"/>
  <c r="I171" i="3"/>
  <c r="J171" i="3" s="1"/>
  <c r="I172" i="3"/>
  <c r="J172" i="3" s="1"/>
  <c r="I173" i="3"/>
  <c r="J173" i="3" s="1"/>
  <c r="I174" i="3"/>
  <c r="J174" i="3" s="1"/>
  <c r="I175" i="3"/>
  <c r="J175" i="3" s="1"/>
  <c r="K175" i="3" s="1"/>
  <c r="I176" i="3"/>
  <c r="I177" i="3"/>
  <c r="J177" i="3" s="1"/>
  <c r="K177" i="3" s="1"/>
  <c r="I178" i="3"/>
  <c r="J178" i="3" s="1"/>
  <c r="K178" i="3" s="1"/>
  <c r="I179" i="3"/>
  <c r="J179" i="3" s="1"/>
  <c r="K179" i="3" s="1"/>
  <c r="I180" i="3"/>
  <c r="J180" i="3" s="1"/>
  <c r="I181" i="3"/>
  <c r="J181" i="3" s="1"/>
  <c r="I182" i="3"/>
  <c r="J182" i="3" s="1"/>
  <c r="I183" i="3"/>
  <c r="J183" i="3" s="1"/>
  <c r="I184" i="3"/>
  <c r="I185" i="3"/>
  <c r="J185" i="3" s="1"/>
  <c r="K185" i="3" s="1"/>
  <c r="I186" i="3"/>
  <c r="J186" i="3" s="1"/>
  <c r="K186" i="3" s="1"/>
  <c r="I187" i="3"/>
  <c r="J187" i="3" s="1"/>
  <c r="K187" i="3" s="1"/>
  <c r="I188" i="3"/>
  <c r="J188" i="3" s="1"/>
  <c r="K188" i="3" s="1"/>
  <c r="I189" i="3"/>
  <c r="J189" i="3" s="1"/>
  <c r="I190" i="3"/>
  <c r="J190" i="3" s="1"/>
  <c r="I191" i="3"/>
  <c r="J191" i="3" s="1"/>
  <c r="K191" i="3" s="1"/>
  <c r="I192" i="3"/>
  <c r="I193" i="3"/>
  <c r="J193" i="3" s="1"/>
  <c r="K193" i="3" s="1"/>
  <c r="I194" i="3"/>
  <c r="J194" i="3" s="1"/>
  <c r="K194" i="3" s="1"/>
  <c r="I195" i="3"/>
  <c r="J195" i="3" s="1"/>
  <c r="K195" i="3" s="1"/>
  <c r="I196" i="3"/>
  <c r="J196" i="3" s="1"/>
  <c r="I197" i="3"/>
  <c r="J197" i="3" s="1"/>
  <c r="I198" i="3"/>
  <c r="J198" i="3" s="1"/>
  <c r="I199" i="3"/>
  <c r="J199" i="3" s="1"/>
  <c r="K199" i="3" s="1"/>
  <c r="I200" i="3"/>
  <c r="I201" i="3"/>
  <c r="I202" i="3"/>
  <c r="J202" i="3" s="1"/>
  <c r="K202" i="3" s="1"/>
  <c r="I203" i="3"/>
  <c r="J203" i="3" s="1"/>
  <c r="K203" i="3" s="1"/>
  <c r="I204" i="3"/>
  <c r="J204" i="3" s="1"/>
  <c r="K204" i="3" s="1"/>
  <c r="I205" i="3"/>
  <c r="J205" i="3" s="1"/>
  <c r="I206" i="3"/>
  <c r="I207" i="3"/>
  <c r="I208" i="3"/>
  <c r="J208" i="3" s="1"/>
  <c r="I209" i="3"/>
  <c r="J209" i="3" s="1"/>
  <c r="I210" i="3"/>
  <c r="J210" i="3" s="1"/>
  <c r="I211" i="3"/>
  <c r="J211" i="3" s="1"/>
  <c r="I212" i="3"/>
  <c r="J212" i="3" s="1"/>
  <c r="I213" i="3"/>
  <c r="J213" i="3" s="1"/>
  <c r="I214" i="3"/>
  <c r="J214" i="3" s="1"/>
  <c r="I215" i="3"/>
  <c r="J215" i="3" s="1"/>
  <c r="I216" i="3"/>
  <c r="J216" i="3" s="1"/>
  <c r="I217" i="3"/>
  <c r="J217" i="3" s="1"/>
  <c r="K217" i="3" s="1"/>
  <c r="I218" i="3"/>
  <c r="I219" i="3"/>
  <c r="J219" i="3" s="1"/>
  <c r="K219" i="3" s="1"/>
  <c r="I220" i="3"/>
  <c r="J220" i="3" s="1"/>
  <c r="K220" i="3" s="1"/>
  <c r="I221" i="3"/>
  <c r="J221" i="3" s="1"/>
  <c r="K221" i="3" s="1"/>
  <c r="I222" i="3"/>
  <c r="J222" i="3" s="1"/>
  <c r="I223" i="3"/>
  <c r="J223" i="3" s="1"/>
  <c r="I224" i="3"/>
  <c r="J224" i="3" s="1"/>
  <c r="K224" i="3" s="1"/>
  <c r="I225" i="3"/>
  <c r="I226" i="3"/>
  <c r="J226" i="3" s="1"/>
  <c r="K226" i="3" s="1"/>
  <c r="I227" i="3"/>
  <c r="I228" i="3"/>
  <c r="J228" i="3" s="1"/>
  <c r="K228" i="3" s="1"/>
  <c r="I229" i="3"/>
  <c r="J229" i="3" s="1"/>
  <c r="K229" i="3" s="1"/>
  <c r="I230" i="3"/>
  <c r="J230" i="3" s="1"/>
  <c r="K230" i="3" s="1"/>
  <c r="I231" i="3"/>
  <c r="I232" i="3"/>
  <c r="J232" i="3" s="1"/>
  <c r="K232" i="3" s="1"/>
  <c r="I233" i="3"/>
  <c r="I234" i="3"/>
  <c r="J234" i="3" s="1"/>
  <c r="K234" i="3" s="1"/>
  <c r="I235" i="3"/>
  <c r="J235" i="3" s="1"/>
  <c r="K235" i="3" s="1"/>
  <c r="I236" i="3"/>
  <c r="J236" i="3" s="1"/>
  <c r="K236" i="3" s="1"/>
  <c r="I237" i="3"/>
  <c r="J237" i="3" s="1"/>
  <c r="K237" i="3" s="1"/>
  <c r="I238" i="3"/>
  <c r="J238" i="3" s="1"/>
  <c r="K238" i="3" s="1"/>
  <c r="I239" i="3"/>
  <c r="J239" i="3" s="1"/>
  <c r="K239" i="3" s="1"/>
  <c r="I240" i="3"/>
  <c r="J240" i="3" s="1"/>
  <c r="K240" i="3" s="1"/>
  <c r="I241" i="3"/>
  <c r="J241" i="3" s="1"/>
  <c r="I242" i="3"/>
  <c r="J242" i="3" s="1"/>
  <c r="I243" i="3"/>
  <c r="J243" i="3" s="1"/>
  <c r="I244" i="3"/>
  <c r="J244" i="3" s="1"/>
  <c r="I245" i="3"/>
  <c r="J245" i="3" s="1"/>
  <c r="I246" i="3"/>
  <c r="J246" i="3" s="1"/>
  <c r="I247" i="3"/>
  <c r="J247" i="3" s="1"/>
  <c r="I248" i="3"/>
  <c r="J248" i="3" s="1"/>
  <c r="I249" i="3"/>
  <c r="J249" i="3" s="1"/>
  <c r="I250" i="3"/>
  <c r="J250" i="3" s="1"/>
  <c r="K250" i="3" s="1"/>
  <c r="I251" i="3"/>
  <c r="I252" i="3"/>
  <c r="J252" i="3" s="1"/>
  <c r="K252" i="3" s="1"/>
  <c r="I253" i="3"/>
  <c r="J253" i="3" s="1"/>
  <c r="K253" i="3" s="1"/>
  <c r="I254" i="3"/>
  <c r="J254" i="3" s="1"/>
  <c r="K254" i="3" s="1"/>
  <c r="I255" i="3"/>
  <c r="J255" i="3" s="1"/>
  <c r="I256" i="3"/>
  <c r="J256" i="3" s="1"/>
  <c r="I257" i="3"/>
  <c r="J257" i="3" s="1"/>
  <c r="I258" i="3"/>
  <c r="J258" i="3" s="1"/>
  <c r="I259" i="3"/>
  <c r="J259" i="3" s="1"/>
  <c r="K259" i="3" s="1"/>
  <c r="I260" i="3"/>
  <c r="I261" i="3"/>
  <c r="J261" i="3" s="1"/>
  <c r="K261" i="3" s="1"/>
  <c r="I262" i="3"/>
  <c r="J262" i="3" s="1"/>
  <c r="K262" i="3" s="1"/>
  <c r="I263" i="3"/>
  <c r="J263" i="3" s="1"/>
  <c r="K263" i="3" s="1"/>
  <c r="I264" i="3"/>
  <c r="J264" i="3" s="1"/>
  <c r="I265" i="3"/>
  <c r="J265" i="3" s="1"/>
  <c r="I266" i="3"/>
  <c r="J266" i="3" s="1"/>
  <c r="I267" i="3"/>
  <c r="J267" i="3" s="1"/>
  <c r="K267" i="3" s="1"/>
  <c r="I268" i="3"/>
  <c r="I269" i="3"/>
  <c r="J269" i="3" s="1"/>
  <c r="K269" i="3" s="1"/>
  <c r="I270" i="3"/>
  <c r="I271" i="3"/>
  <c r="J271" i="3" s="1"/>
  <c r="K271" i="3" s="1"/>
  <c r="I272" i="3"/>
  <c r="I273" i="3"/>
  <c r="J273" i="3" s="1"/>
  <c r="K273" i="3" s="1"/>
  <c r="I274" i="3"/>
  <c r="J274" i="3" s="1"/>
  <c r="K274" i="3" s="1"/>
  <c r="I275" i="3"/>
  <c r="J275" i="3" s="1"/>
  <c r="K275" i="3" s="1"/>
  <c r="I276" i="3"/>
  <c r="J276" i="3" s="1"/>
  <c r="K276" i="3" s="1"/>
  <c r="I277" i="3"/>
  <c r="J277" i="3" s="1"/>
  <c r="K277" i="3" s="1"/>
  <c r="I278" i="3"/>
  <c r="J278" i="3" s="1"/>
  <c r="I279" i="3"/>
  <c r="J279" i="3" s="1"/>
  <c r="I280" i="3"/>
  <c r="I281" i="3"/>
  <c r="J281" i="3" s="1"/>
  <c r="K281" i="3" s="1"/>
  <c r="I282" i="3"/>
  <c r="I283" i="3"/>
  <c r="J283" i="3" s="1"/>
  <c r="K283" i="3" s="1"/>
  <c r="I284" i="3"/>
  <c r="I285" i="3"/>
  <c r="J285" i="3" s="1"/>
  <c r="K285" i="3" s="1"/>
  <c r="I286" i="3"/>
  <c r="J286" i="3" s="1"/>
  <c r="K286" i="3" s="1"/>
  <c r="I287" i="3"/>
  <c r="J287" i="3" s="1"/>
  <c r="K287" i="3" s="1"/>
  <c r="I288" i="3"/>
  <c r="J288" i="3" s="1"/>
  <c r="K288" i="3" s="1"/>
  <c r="I289" i="3"/>
  <c r="J289" i="3" s="1"/>
  <c r="I290" i="3"/>
  <c r="J290" i="3" s="1"/>
  <c r="I291" i="3"/>
  <c r="J291" i="3" s="1"/>
  <c r="K291" i="3" s="1"/>
  <c r="I292" i="3"/>
  <c r="I293" i="3"/>
  <c r="J293" i="3" s="1"/>
  <c r="K293" i="3" s="1"/>
  <c r="I294" i="3"/>
  <c r="J294" i="3" s="1"/>
  <c r="K294" i="3" s="1"/>
  <c r="I295" i="3"/>
  <c r="J295" i="3" s="1"/>
  <c r="K295" i="3" s="1"/>
  <c r="I296" i="3"/>
  <c r="J296" i="3" s="1"/>
  <c r="I297" i="3"/>
  <c r="J297" i="3" s="1"/>
  <c r="I298" i="3"/>
  <c r="J298" i="3" s="1"/>
  <c r="I299" i="3"/>
  <c r="J299" i="3" s="1"/>
  <c r="I300" i="3"/>
  <c r="J300" i="3" s="1"/>
  <c r="I301" i="3"/>
  <c r="J301" i="3" s="1"/>
  <c r="K301" i="3" s="1"/>
  <c r="I302" i="3"/>
  <c r="I303" i="3"/>
  <c r="J303" i="3" s="1"/>
  <c r="K303" i="3" s="1"/>
  <c r="I304" i="3"/>
  <c r="I305" i="3"/>
  <c r="J305" i="3" s="1"/>
  <c r="K305" i="3" s="1"/>
  <c r="I306" i="3"/>
  <c r="J306" i="3" s="1"/>
  <c r="K306" i="3" s="1"/>
  <c r="I307" i="3"/>
  <c r="J307" i="3" s="1"/>
  <c r="K307" i="3" s="1"/>
  <c r="I308" i="3"/>
  <c r="I309" i="3"/>
  <c r="I310" i="3"/>
  <c r="I311" i="3"/>
  <c r="J311" i="3" s="1"/>
  <c r="I312" i="3"/>
  <c r="I313" i="3"/>
  <c r="J313" i="3" s="1"/>
  <c r="K313" i="3" s="1"/>
  <c r="I314" i="3"/>
  <c r="J314" i="3" s="1"/>
  <c r="K314" i="3" s="1"/>
  <c r="I315" i="3"/>
  <c r="J315" i="3" s="1"/>
  <c r="K315" i="3" s="1"/>
  <c r="I316" i="3"/>
  <c r="J316" i="3" s="1"/>
  <c r="K316" i="3" s="1"/>
  <c r="I317" i="3"/>
  <c r="J317" i="3" s="1"/>
  <c r="K317" i="3" s="1"/>
  <c r="I318" i="3"/>
  <c r="J318" i="3" s="1"/>
  <c r="K318" i="3" s="1"/>
  <c r="I319" i="3"/>
  <c r="J319" i="3" s="1"/>
  <c r="K319" i="3" s="1"/>
  <c r="I320" i="3"/>
  <c r="J320" i="3" s="1"/>
  <c r="I321" i="3"/>
  <c r="J321" i="3" s="1"/>
  <c r="I322" i="3"/>
  <c r="J322" i="3" s="1"/>
  <c r="I323" i="3"/>
  <c r="J323" i="3" s="1"/>
  <c r="I324" i="3"/>
  <c r="J324" i="3" s="1"/>
  <c r="I325" i="3"/>
  <c r="J325" i="3" s="1"/>
  <c r="I326" i="3"/>
  <c r="J326" i="3" s="1"/>
  <c r="I327" i="3"/>
  <c r="J327" i="3" s="1"/>
  <c r="I328" i="3"/>
  <c r="J328" i="3" s="1"/>
  <c r="K328" i="3" s="1"/>
  <c r="I329" i="3"/>
  <c r="I330" i="3"/>
  <c r="J330" i="3" s="1"/>
  <c r="K330" i="3" s="1"/>
  <c r="I331" i="3"/>
  <c r="J331" i="3" s="1"/>
  <c r="K331" i="3" s="1"/>
  <c r="I332" i="3"/>
  <c r="J332" i="3" s="1"/>
  <c r="K332" i="3" s="1"/>
  <c r="I333" i="3"/>
  <c r="J333" i="3" s="1"/>
  <c r="I334" i="3"/>
  <c r="J334" i="3" s="1"/>
  <c r="I335" i="3"/>
  <c r="J335" i="3" s="1"/>
  <c r="I336" i="3"/>
  <c r="J336" i="3" s="1"/>
  <c r="I337" i="3"/>
  <c r="J337" i="3" s="1"/>
  <c r="K337" i="3" s="1"/>
  <c r="I338" i="3"/>
  <c r="I339" i="3"/>
  <c r="J339" i="3" s="1"/>
  <c r="K339" i="3" s="1"/>
  <c r="I340" i="3"/>
  <c r="J340" i="3" s="1"/>
  <c r="K340" i="3" s="1"/>
  <c r="I341" i="3"/>
  <c r="J341" i="3" s="1"/>
  <c r="K341" i="3" s="1"/>
  <c r="I342" i="3"/>
  <c r="J342" i="3" s="1"/>
  <c r="I343" i="3"/>
  <c r="J343" i="3" s="1"/>
  <c r="I344" i="3"/>
  <c r="J344" i="3" s="1"/>
  <c r="I345" i="3"/>
  <c r="J345" i="3" s="1"/>
  <c r="K345" i="3" s="1"/>
  <c r="I346" i="3"/>
  <c r="J346" i="3" s="1"/>
  <c r="I347" i="3"/>
  <c r="J347" i="3" s="1"/>
  <c r="K347" i="3" s="1"/>
  <c r="I348" i="3"/>
  <c r="I349" i="3"/>
  <c r="J349" i="3" s="1"/>
  <c r="K349" i="3" s="1"/>
  <c r="I350" i="3"/>
  <c r="I351" i="3"/>
  <c r="J351" i="3" s="1"/>
  <c r="K351" i="3" s="1"/>
  <c r="I352" i="3"/>
  <c r="J352" i="3" s="1"/>
  <c r="K352" i="3" s="1"/>
  <c r="I353" i="3"/>
  <c r="J353" i="3" s="1"/>
  <c r="K353" i="3" s="1"/>
  <c r="I354" i="3"/>
  <c r="I355" i="3"/>
  <c r="I356" i="3"/>
  <c r="J356" i="3" s="1"/>
  <c r="I357" i="3"/>
  <c r="J357" i="3" s="1"/>
  <c r="I358" i="3"/>
  <c r="J358" i="3" s="1"/>
  <c r="I359" i="3"/>
  <c r="J359" i="3" s="1"/>
  <c r="I360" i="3"/>
  <c r="J360" i="3" s="1"/>
  <c r="K360" i="3" s="1"/>
  <c r="I361" i="3"/>
  <c r="I362" i="3"/>
  <c r="J362" i="3" s="1"/>
  <c r="K362" i="3" s="1"/>
  <c r="I363" i="3"/>
  <c r="J363" i="3" s="1"/>
  <c r="K363" i="3" s="1"/>
  <c r="I364" i="3"/>
  <c r="J364" i="3" s="1"/>
  <c r="K364" i="3" s="1"/>
  <c r="I365" i="3"/>
  <c r="J365" i="3" s="1"/>
  <c r="I366" i="3"/>
  <c r="J366" i="3" s="1"/>
  <c r="I367" i="3"/>
  <c r="J367" i="3" s="1"/>
  <c r="I368" i="3"/>
  <c r="J368" i="3" s="1"/>
  <c r="K368" i="3" s="1"/>
  <c r="I369" i="3"/>
  <c r="I370" i="3"/>
  <c r="J370" i="3" s="1"/>
  <c r="K370" i="3" s="1"/>
  <c r="I371" i="3"/>
  <c r="I372" i="3"/>
  <c r="J372" i="3" s="1"/>
  <c r="K372" i="3" s="1"/>
  <c r="I6" i="3"/>
  <c r="J6" i="3" s="1"/>
  <c r="H443" i="1"/>
  <c r="H118" i="1" s="1"/>
  <c r="H444" i="1"/>
  <c r="H445" i="1"/>
  <c r="H446" i="1"/>
  <c r="H447" i="1"/>
  <c r="H448" i="1"/>
  <c r="H288" i="1" s="1"/>
  <c r="H449" i="1"/>
  <c r="H457" i="1"/>
  <c r="H148" i="1" s="1"/>
  <c r="H458" i="1"/>
  <c r="H149" i="1" s="1"/>
  <c r="H459" i="1"/>
  <c r="H460" i="1"/>
  <c r="H461" i="1"/>
  <c r="H462" i="1"/>
  <c r="H463" i="1"/>
  <c r="H467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7" i="1"/>
  <c r="H488" i="1"/>
  <c r="H489" i="1"/>
  <c r="H490" i="1"/>
  <c r="H491" i="1"/>
  <c r="H492" i="1"/>
  <c r="H496" i="1"/>
  <c r="H497" i="1"/>
  <c r="H498" i="1"/>
  <c r="H499" i="1"/>
  <c r="H500" i="1"/>
  <c r="H502" i="1"/>
  <c r="H503" i="1"/>
  <c r="H508" i="1"/>
  <c r="H510" i="1"/>
  <c r="H515" i="1"/>
  <c r="H516" i="1"/>
  <c r="H517" i="1"/>
  <c r="H518" i="1"/>
  <c r="H520" i="1"/>
  <c r="H524" i="1"/>
  <c r="H326" i="1" s="1"/>
  <c r="H525" i="1"/>
  <c r="H526" i="1"/>
  <c r="H527" i="1"/>
  <c r="H338" i="1" s="1"/>
  <c r="H528" i="1"/>
  <c r="H529" i="1"/>
  <c r="H530" i="1"/>
  <c r="H531" i="1"/>
  <c r="H347" i="1" s="1"/>
  <c r="H532" i="1"/>
  <c r="H348" i="1" s="1"/>
  <c r="H534" i="1"/>
  <c r="H538" i="1"/>
  <c r="H539" i="1"/>
  <c r="H540" i="1"/>
  <c r="H541" i="1"/>
  <c r="H542" i="1"/>
  <c r="H546" i="1"/>
  <c r="H547" i="1"/>
  <c r="H549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9" i="1"/>
  <c r="H411" i="1" s="1"/>
  <c r="H571" i="1"/>
  <c r="H574" i="1"/>
  <c r="H580" i="1"/>
  <c r="H99" i="1" s="1"/>
  <c r="H582" i="1"/>
  <c r="H584" i="1"/>
  <c r="H586" i="1"/>
  <c r="H593" i="1"/>
  <c r="H594" i="1"/>
  <c r="H595" i="1"/>
  <c r="H596" i="1"/>
  <c r="H597" i="1"/>
  <c r="H598" i="1"/>
  <c r="H599" i="1"/>
  <c r="H600" i="1"/>
  <c r="H601" i="1"/>
  <c r="H603" i="1"/>
  <c r="H607" i="1"/>
  <c r="H608" i="1"/>
  <c r="H609" i="1"/>
  <c r="H610" i="1"/>
  <c r="H612" i="1"/>
  <c r="H616" i="1"/>
  <c r="H617" i="1"/>
  <c r="H618" i="1"/>
  <c r="H619" i="1"/>
  <c r="H620" i="1"/>
  <c r="H625" i="1"/>
  <c r="H626" i="1"/>
  <c r="H628" i="1"/>
  <c r="H633" i="1"/>
  <c r="H302" i="1" s="1"/>
  <c r="H634" i="1"/>
  <c r="H303" i="1" s="1"/>
  <c r="H636" i="1"/>
  <c r="H637" i="1"/>
  <c r="H641" i="1"/>
  <c r="H642" i="1"/>
  <c r="H319" i="1" s="1"/>
  <c r="H643" i="1"/>
  <c r="H644" i="1"/>
  <c r="H645" i="1"/>
  <c r="H646" i="1"/>
  <c r="H647" i="1"/>
  <c r="H648" i="1"/>
  <c r="H649" i="1"/>
  <c r="H650" i="1"/>
  <c r="H651" i="1"/>
  <c r="H652" i="1"/>
  <c r="H654" i="1"/>
  <c r="H658" i="1"/>
  <c r="H659" i="1"/>
  <c r="H661" i="1"/>
  <c r="H663" i="1"/>
  <c r="H667" i="1"/>
  <c r="H669" i="1"/>
  <c r="H677" i="1"/>
  <c r="H678" i="1"/>
  <c r="H679" i="1"/>
  <c r="H680" i="1"/>
  <c r="H681" i="1"/>
  <c r="H682" i="1"/>
  <c r="H683" i="1"/>
  <c r="H684" i="1"/>
  <c r="H685" i="1"/>
  <c r="H687" i="1"/>
  <c r="H691" i="1"/>
  <c r="H692" i="1"/>
  <c r="H693" i="1"/>
  <c r="H694" i="1"/>
  <c r="H696" i="1"/>
  <c r="H700" i="1"/>
  <c r="H701" i="1"/>
  <c r="H702" i="1"/>
  <c r="H704" i="1"/>
  <c r="H706" i="1"/>
  <c r="H708" i="1"/>
  <c r="H714" i="1"/>
  <c r="H304" i="1" s="1"/>
  <c r="H715" i="1"/>
  <c r="H716" i="1"/>
  <c r="H718" i="1"/>
  <c r="H720" i="1"/>
  <c r="H724" i="1"/>
  <c r="H325" i="1" s="1"/>
  <c r="H725" i="1"/>
  <c r="H726" i="1"/>
  <c r="H728" i="1"/>
  <c r="H732" i="1"/>
  <c r="H733" i="1"/>
  <c r="H734" i="1"/>
  <c r="H735" i="1"/>
  <c r="H736" i="1"/>
  <c r="H738" i="1"/>
  <c r="H740" i="1"/>
  <c r="H744" i="1"/>
  <c r="H745" i="1"/>
  <c r="H746" i="1"/>
  <c r="H748" i="1"/>
  <c r="H756" i="1"/>
  <c r="H757" i="1"/>
  <c r="H758" i="1"/>
  <c r="H759" i="1"/>
  <c r="H760" i="1"/>
  <c r="H761" i="1"/>
  <c r="H762" i="1"/>
  <c r="H763" i="1"/>
  <c r="H765" i="1"/>
  <c r="H769" i="1"/>
  <c r="H770" i="1"/>
  <c r="H771" i="1"/>
  <c r="H772" i="1"/>
  <c r="H774" i="1"/>
  <c r="H778" i="1"/>
  <c r="H779" i="1"/>
  <c r="H780" i="1"/>
  <c r="H782" i="1"/>
  <c r="H784" i="1"/>
  <c r="H786" i="1"/>
  <c r="H790" i="1"/>
  <c r="H791" i="1"/>
  <c r="H792" i="1"/>
  <c r="H793" i="1"/>
  <c r="H343" i="1" s="1"/>
  <c r="H794" i="1"/>
  <c r="H795" i="1"/>
  <c r="H797" i="1"/>
  <c r="H801" i="1"/>
  <c r="H802" i="1"/>
  <c r="H803" i="1"/>
  <c r="H805" i="1"/>
  <c r="H807" i="1"/>
  <c r="H442" i="1"/>
  <c r="I2891" i="1" l="1"/>
  <c r="I2760" i="1"/>
  <c r="I2897" i="1"/>
  <c r="I2995" i="1"/>
  <c r="I2792" i="1"/>
  <c r="I2776" i="1"/>
  <c r="I2894" i="1"/>
  <c r="I3047" i="1"/>
  <c r="I2955" i="1"/>
  <c r="I2935" i="1"/>
  <c r="I2497" i="1"/>
  <c r="I2071" i="1"/>
  <c r="I1845" i="1"/>
  <c r="I2059" i="1"/>
  <c r="I2171" i="1"/>
  <c r="I2039" i="1"/>
  <c r="I2142" i="1"/>
  <c r="I2016" i="1"/>
  <c r="I2167" i="1"/>
  <c r="I2139" i="1"/>
  <c r="I2117" i="1"/>
  <c r="I2105" i="1"/>
  <c r="I2083" i="1"/>
  <c r="I2068" i="1"/>
  <c r="I2052" i="1"/>
  <c r="I2032" i="1"/>
  <c r="I2023" i="1"/>
  <c r="I2011" i="1"/>
  <c r="I1991" i="1"/>
  <c r="I1975" i="1"/>
  <c r="I1955" i="1"/>
  <c r="I1874" i="1"/>
  <c r="I1859" i="1"/>
  <c r="I1851" i="1"/>
  <c r="I1842" i="1"/>
  <c r="I2086" i="1"/>
  <c r="I2163" i="1"/>
  <c r="I2138" i="1"/>
  <c r="I2114" i="1"/>
  <c r="I2101" i="1"/>
  <c r="I2082" i="1"/>
  <c r="I2067" i="1"/>
  <c r="I2048" i="1"/>
  <c r="I2029" i="1"/>
  <c r="I2020" i="1"/>
  <c r="I2007" i="1"/>
  <c r="I1988" i="1"/>
  <c r="I1974" i="1"/>
  <c r="I1954" i="1"/>
  <c r="I1909" i="1"/>
  <c r="I1899" i="1"/>
  <c r="I1871" i="1"/>
  <c r="I1858" i="1"/>
  <c r="I1849" i="1"/>
  <c r="I2118" i="1"/>
  <c r="I2024" i="1"/>
  <c r="I1992" i="1"/>
  <c r="I1890" i="1"/>
  <c r="I1854" i="1"/>
  <c r="I2172" i="1"/>
  <c r="I2143" i="1"/>
  <c r="I2133" i="1"/>
  <c r="I2113" i="1"/>
  <c r="I2087" i="1"/>
  <c r="I2072" i="1"/>
  <c r="I2063" i="1"/>
  <c r="I2040" i="1"/>
  <c r="I2028" i="1"/>
  <c r="I2019" i="1"/>
  <c r="I1996" i="1"/>
  <c r="I1979" i="1"/>
  <c r="I1946" i="1"/>
  <c r="I1893" i="1"/>
  <c r="I1870" i="1"/>
  <c r="I1855" i="1"/>
  <c r="I1846" i="1"/>
  <c r="I286" i="1"/>
  <c r="H305" i="1"/>
  <c r="H3092" i="1"/>
  <c r="K311" i="3"/>
  <c r="J312" i="3"/>
  <c r="K449" i="7"/>
  <c r="K2214" i="1" s="1"/>
  <c r="J2214" i="1"/>
  <c r="K437" i="7"/>
  <c r="K2202" i="1" s="1"/>
  <c r="J2202" i="1"/>
  <c r="K429" i="7"/>
  <c r="K2194" i="1" s="1"/>
  <c r="J2194" i="1"/>
  <c r="K421" i="7"/>
  <c r="K2186" i="1" s="1"/>
  <c r="J2186" i="1"/>
  <c r="K413" i="7"/>
  <c r="K2178" i="1" s="1"/>
  <c r="J2178" i="1"/>
  <c r="K397" i="7"/>
  <c r="K2162" i="1" s="1"/>
  <c r="J2162" i="1"/>
  <c r="K389" i="7"/>
  <c r="K2154" i="1" s="1"/>
  <c r="J2154" i="1"/>
  <c r="K379" i="7"/>
  <c r="K2144" i="1" s="1"/>
  <c r="J2144" i="1"/>
  <c r="K363" i="7"/>
  <c r="K2128" i="1" s="1"/>
  <c r="J2128" i="1"/>
  <c r="K351" i="7"/>
  <c r="K2116" i="1" s="1"/>
  <c r="J2116" i="1"/>
  <c r="K339" i="7"/>
  <c r="K2104" i="1" s="1"/>
  <c r="J2104" i="1"/>
  <c r="K323" i="7"/>
  <c r="K2088" i="1" s="1"/>
  <c r="J2088" i="1"/>
  <c r="K308" i="7"/>
  <c r="K2074" i="1" s="1"/>
  <c r="J2074" i="1"/>
  <c r="K300" i="7"/>
  <c r="K2066" i="1" s="1"/>
  <c r="J2066" i="1"/>
  <c r="K288" i="7"/>
  <c r="K2054" i="1" s="1"/>
  <c r="J2054" i="1"/>
  <c r="K280" i="7"/>
  <c r="K2046" i="1" s="1"/>
  <c r="J2046" i="1"/>
  <c r="K272" i="7"/>
  <c r="K2038" i="1" s="1"/>
  <c r="J2038" i="1"/>
  <c r="K264" i="7"/>
  <c r="K2030" i="1" s="1"/>
  <c r="J2030" i="1"/>
  <c r="K256" i="7"/>
  <c r="K2022" i="1" s="1"/>
  <c r="J2022" i="1"/>
  <c r="K248" i="7"/>
  <c r="K2014" i="1" s="1"/>
  <c r="J2014" i="1"/>
  <c r="K240" i="7"/>
  <c r="K2006" i="1" s="1"/>
  <c r="J2006" i="1"/>
  <c r="K228" i="7"/>
  <c r="K1994" i="1" s="1"/>
  <c r="J1994" i="1"/>
  <c r="K220" i="7"/>
  <c r="K1986" i="1" s="1"/>
  <c r="J1986" i="1"/>
  <c r="K210" i="7"/>
  <c r="K1976" i="1" s="1"/>
  <c r="J1976" i="1"/>
  <c r="K192" i="7"/>
  <c r="K1958" i="1" s="1"/>
  <c r="J1958" i="1"/>
  <c r="I1950" i="1"/>
  <c r="J184" i="7"/>
  <c r="K171" i="7"/>
  <c r="K1937" i="1" s="1"/>
  <c r="J1937" i="1"/>
  <c r="I1923" i="1"/>
  <c r="J157" i="7"/>
  <c r="I1901" i="1"/>
  <c r="J135" i="7"/>
  <c r="J1888" i="1"/>
  <c r="K122" i="7"/>
  <c r="K1888" i="1" s="1"/>
  <c r="K106" i="7"/>
  <c r="K1872" i="1" s="1"/>
  <c r="J1872" i="1"/>
  <c r="J1864" i="1"/>
  <c r="K98" i="7"/>
  <c r="K1864" i="1" s="1"/>
  <c r="I1860" i="1"/>
  <c r="J94" i="7"/>
  <c r="J1852" i="1"/>
  <c r="K86" i="7"/>
  <c r="K1852" i="1" s="1"/>
  <c r="J1840" i="1"/>
  <c r="K74" i="7"/>
  <c r="K1840" i="1" s="1"/>
  <c r="I2096" i="1"/>
  <c r="I1998" i="1"/>
  <c r="I1981" i="1"/>
  <c r="K7" i="7"/>
  <c r="K1773" i="1" s="1"/>
  <c r="J1773" i="1"/>
  <c r="K444" i="7"/>
  <c r="K2209" i="1" s="1"/>
  <c r="J2209" i="1"/>
  <c r="K436" i="7"/>
  <c r="K2201" i="1" s="1"/>
  <c r="J2201" i="1"/>
  <c r="K428" i="7"/>
  <c r="K2193" i="1" s="1"/>
  <c r="J2193" i="1"/>
  <c r="K412" i="7"/>
  <c r="K2177" i="1" s="1"/>
  <c r="J2177" i="1"/>
  <c r="K408" i="7"/>
  <c r="K2173" i="1" s="1"/>
  <c r="J2173" i="1"/>
  <c r="J2161" i="1"/>
  <c r="K396" i="7"/>
  <c r="K2161" i="1" s="1"/>
  <c r="J2153" i="1"/>
  <c r="K388" i="7"/>
  <c r="K2153" i="1" s="1"/>
  <c r="J2139" i="1"/>
  <c r="K374" i="7"/>
  <c r="K2139" i="1" s="1"/>
  <c r="J2131" i="1"/>
  <c r="K366" i="7"/>
  <c r="K2131" i="1" s="1"/>
  <c r="J2123" i="1"/>
  <c r="K358" i="7"/>
  <c r="K2123" i="1" s="1"/>
  <c r="J2115" i="1"/>
  <c r="K350" i="7"/>
  <c r="K2115" i="1" s="1"/>
  <c r="K342" i="7"/>
  <c r="K2107" i="1" s="1"/>
  <c r="J2107" i="1"/>
  <c r="K334" i="7"/>
  <c r="K2099" i="1" s="1"/>
  <c r="J2099" i="1"/>
  <c r="K326" i="7"/>
  <c r="K2091" i="1" s="1"/>
  <c r="J2091" i="1"/>
  <c r="K318" i="7"/>
  <c r="K2083" i="1" s="1"/>
  <c r="J2083" i="1"/>
  <c r="K303" i="7"/>
  <c r="K2069" i="1" s="1"/>
  <c r="J2069" i="1"/>
  <c r="K295" i="7"/>
  <c r="K2061" i="1" s="1"/>
  <c r="J2061" i="1"/>
  <c r="K275" i="7"/>
  <c r="K2041" i="1" s="1"/>
  <c r="J2041" i="1"/>
  <c r="K263" i="7"/>
  <c r="K2029" i="1" s="1"/>
  <c r="J2029" i="1"/>
  <c r="K255" i="7"/>
  <c r="K2021" i="1" s="1"/>
  <c r="J2021" i="1"/>
  <c r="K247" i="7"/>
  <c r="K2013" i="1" s="1"/>
  <c r="J2013" i="1"/>
  <c r="I1997" i="1"/>
  <c r="J231" i="7"/>
  <c r="K223" i="7"/>
  <c r="K1989" i="1" s="1"/>
  <c r="J1989" i="1"/>
  <c r="K209" i="7"/>
  <c r="K1975" i="1" s="1"/>
  <c r="J1975" i="1"/>
  <c r="K190" i="7"/>
  <c r="K1956" i="1" s="1"/>
  <c r="J1956" i="1"/>
  <c r="K166" i="7"/>
  <c r="K1932" i="1" s="1"/>
  <c r="J1932" i="1"/>
  <c r="J1910" i="1"/>
  <c r="K144" i="7"/>
  <c r="K1910" i="1" s="1"/>
  <c r="K121" i="7"/>
  <c r="K1887" i="1" s="1"/>
  <c r="J1887" i="1"/>
  <c r="I1875" i="1"/>
  <c r="J109" i="7"/>
  <c r="K93" i="7"/>
  <c r="K1859" i="1" s="1"/>
  <c r="J1859" i="1"/>
  <c r="K85" i="7"/>
  <c r="K1851" i="1" s="1"/>
  <c r="J1851" i="1"/>
  <c r="K77" i="7"/>
  <c r="K1843" i="1" s="1"/>
  <c r="J1843" i="1"/>
  <c r="I2198" i="1"/>
  <c r="I2162" i="1"/>
  <c r="I2132" i="1"/>
  <c r="I2123" i="1"/>
  <c r="I2099" i="1"/>
  <c r="I2091" i="1"/>
  <c r="I2057" i="1"/>
  <c r="I2046" i="1"/>
  <c r="I2010" i="1"/>
  <c r="I1986" i="1"/>
  <c r="I1958" i="1"/>
  <c r="I1945" i="1"/>
  <c r="I1936" i="1"/>
  <c r="I1879" i="1"/>
  <c r="K447" i="7"/>
  <c r="K2212" i="1" s="1"/>
  <c r="J2212" i="1"/>
  <c r="K443" i="7"/>
  <c r="K2208" i="1" s="1"/>
  <c r="J2208" i="1"/>
  <c r="K439" i="7"/>
  <c r="K2204" i="1" s="1"/>
  <c r="K370" i="1" s="1"/>
  <c r="J2204" i="1"/>
  <c r="J370" i="1" s="1"/>
  <c r="K435" i="7"/>
  <c r="K2200" i="1" s="1"/>
  <c r="J2200" i="1"/>
  <c r="K431" i="7"/>
  <c r="K2196" i="1" s="1"/>
  <c r="K328" i="1" s="1"/>
  <c r="J2196" i="1"/>
  <c r="J328" i="1" s="1"/>
  <c r="K427" i="7"/>
  <c r="K2192" i="1" s="1"/>
  <c r="J2192" i="1"/>
  <c r="K423" i="7"/>
  <c r="K2188" i="1" s="1"/>
  <c r="J2188" i="1"/>
  <c r="K419" i="7"/>
  <c r="K2184" i="1" s="1"/>
  <c r="J2184" i="1"/>
  <c r="K415" i="7"/>
  <c r="K2180" i="1" s="1"/>
  <c r="J2180" i="1"/>
  <c r="K411" i="7"/>
  <c r="K2176" i="1" s="1"/>
  <c r="J2176" i="1"/>
  <c r="K407" i="7"/>
  <c r="K2172" i="1" s="1"/>
  <c r="J2172" i="1"/>
  <c r="K403" i="7"/>
  <c r="K2168" i="1" s="1"/>
  <c r="J2168" i="1"/>
  <c r="K399" i="7"/>
  <c r="K2164" i="1" s="1"/>
  <c r="J2164" i="1"/>
  <c r="K391" i="7"/>
  <c r="K2156" i="1" s="1"/>
  <c r="J2156" i="1"/>
  <c r="K387" i="7"/>
  <c r="K2152" i="1" s="1"/>
  <c r="J2152" i="1"/>
  <c r="K377" i="7"/>
  <c r="K2142" i="1" s="1"/>
  <c r="J2142" i="1"/>
  <c r="K373" i="7"/>
  <c r="K2138" i="1" s="1"/>
  <c r="J2138" i="1"/>
  <c r="I2130" i="1"/>
  <c r="J365" i="7"/>
  <c r="K361" i="7"/>
  <c r="K2126" i="1" s="1"/>
  <c r="J2126" i="1"/>
  <c r="K353" i="7"/>
  <c r="K2118" i="1" s="1"/>
  <c r="J2118" i="1"/>
  <c r="K349" i="7"/>
  <c r="K2114" i="1" s="1"/>
  <c r="J2114" i="1"/>
  <c r="I2110" i="1"/>
  <c r="J345" i="7"/>
  <c r="K341" i="7"/>
  <c r="K2106" i="1" s="1"/>
  <c r="J2106" i="1"/>
  <c r="K337" i="7"/>
  <c r="K2102" i="1" s="1"/>
  <c r="J2102" i="1"/>
  <c r="K333" i="7"/>
  <c r="K2098" i="1" s="1"/>
  <c r="J2098" i="1"/>
  <c r="K329" i="7"/>
  <c r="K2094" i="1" s="1"/>
  <c r="J2094" i="1"/>
  <c r="K321" i="7"/>
  <c r="K2086" i="1" s="1"/>
  <c r="J2086" i="1"/>
  <c r="K317" i="7"/>
  <c r="K2082" i="1" s="1"/>
  <c r="J2082" i="1"/>
  <c r="K306" i="7"/>
  <c r="K2072" i="1" s="1"/>
  <c r="J2072" i="1"/>
  <c r="K302" i="7"/>
  <c r="K2068" i="1" s="1"/>
  <c r="J2068" i="1"/>
  <c r="I2064" i="1"/>
  <c r="J298" i="7"/>
  <c r="K294" i="7"/>
  <c r="K2060" i="1" s="1"/>
  <c r="J2060" i="1"/>
  <c r="K290" i="7"/>
  <c r="K2056" i="1" s="1"/>
  <c r="J2056" i="1"/>
  <c r="K286" i="7"/>
  <c r="K2052" i="1" s="1"/>
  <c r="J2052" i="1"/>
  <c r="K282" i="7"/>
  <c r="K2048" i="1" s="1"/>
  <c r="J2048" i="1"/>
  <c r="J281" i="7"/>
  <c r="J283" i="7" s="1"/>
  <c r="K274" i="7"/>
  <c r="K2040" i="1" s="1"/>
  <c r="J2040" i="1"/>
  <c r="K270" i="7"/>
  <c r="K2036" i="1" s="1"/>
  <c r="J2036" i="1"/>
  <c r="K266" i="7"/>
  <c r="K2032" i="1" s="1"/>
  <c r="J2032" i="1"/>
  <c r="K262" i="7"/>
  <c r="K2028" i="1" s="1"/>
  <c r="J2028" i="1"/>
  <c r="K258" i="7"/>
  <c r="K2024" i="1" s="1"/>
  <c r="J2024" i="1"/>
  <c r="K254" i="7"/>
  <c r="K2020" i="1" s="1"/>
  <c r="J2020" i="1"/>
  <c r="K250" i="7"/>
  <c r="K2016" i="1" s="1"/>
  <c r="J2016" i="1"/>
  <c r="K246" i="7"/>
  <c r="K2012" i="1" s="1"/>
  <c r="J2012" i="1"/>
  <c r="K242" i="7"/>
  <c r="K2008" i="1" s="1"/>
  <c r="J2008" i="1"/>
  <c r="K238" i="7"/>
  <c r="K2004" i="1" s="1"/>
  <c r="J2004" i="1"/>
  <c r="K234" i="7"/>
  <c r="K2000" i="1" s="1"/>
  <c r="J2000" i="1"/>
  <c r="K230" i="7"/>
  <c r="K1996" i="1" s="1"/>
  <c r="J1996" i="1"/>
  <c r="K226" i="7"/>
  <c r="K1992" i="1" s="1"/>
  <c r="J1992" i="1"/>
  <c r="K222" i="7"/>
  <c r="K1988" i="1" s="1"/>
  <c r="J1988" i="1"/>
  <c r="K217" i="7"/>
  <c r="K1983" i="1" s="1"/>
  <c r="J1983" i="1"/>
  <c r="K213" i="7"/>
  <c r="K1979" i="1" s="1"/>
  <c r="J1979" i="1"/>
  <c r="K208" i="7"/>
  <c r="K1974" i="1" s="1"/>
  <c r="J1974" i="1"/>
  <c r="K189" i="7"/>
  <c r="K1955" i="1" s="1"/>
  <c r="J1955" i="1"/>
  <c r="K181" i="7"/>
  <c r="K1947" i="1" s="1"/>
  <c r="J1947" i="1"/>
  <c r="K173" i="7"/>
  <c r="K1939" i="1" s="1"/>
  <c r="J1939" i="1"/>
  <c r="K169" i="7"/>
  <c r="K1935" i="1" s="1"/>
  <c r="J1935" i="1"/>
  <c r="K153" i="7"/>
  <c r="K1919" i="1" s="1"/>
  <c r="K75" i="1" s="1"/>
  <c r="J1919" i="1"/>
  <c r="J75" i="1" s="1"/>
  <c r="K143" i="7"/>
  <c r="K1909" i="1" s="1"/>
  <c r="J1909" i="1"/>
  <c r="J1890" i="1"/>
  <c r="K124" i="7"/>
  <c r="K1890" i="1" s="1"/>
  <c r="J1874" i="1"/>
  <c r="K108" i="7"/>
  <c r="K1874" i="1" s="1"/>
  <c r="J1870" i="1"/>
  <c r="K104" i="7"/>
  <c r="K1870" i="1" s="1"/>
  <c r="J1866" i="1"/>
  <c r="K100" i="7"/>
  <c r="K1866" i="1" s="1"/>
  <c r="I1862" i="1"/>
  <c r="J96" i="7"/>
  <c r="J1858" i="1"/>
  <c r="K92" i="7"/>
  <c r="K1858" i="1" s="1"/>
  <c r="K88" i="7"/>
  <c r="K1854" i="1" s="1"/>
  <c r="J1854" i="1"/>
  <c r="I1850" i="1"/>
  <c r="J84" i="7"/>
  <c r="J1846" i="1"/>
  <c r="K80" i="7"/>
  <c r="K1846" i="1" s="1"/>
  <c r="J1842" i="1"/>
  <c r="K76" i="7"/>
  <c r="K1842" i="1" s="1"/>
  <c r="I2210" i="1"/>
  <c r="I2205" i="1"/>
  <c r="I2201" i="1"/>
  <c r="I2197" i="1"/>
  <c r="I2193" i="1"/>
  <c r="I2187" i="1"/>
  <c r="I2183" i="1"/>
  <c r="I2178" i="1"/>
  <c r="I2174" i="1"/>
  <c r="I2169" i="1"/>
  <c r="I2165" i="1"/>
  <c r="I2161" i="1"/>
  <c r="I2156" i="1"/>
  <c r="I2152" i="1"/>
  <c r="I2141" i="1"/>
  <c r="I2137" i="1"/>
  <c r="I2131" i="1"/>
  <c r="I2126" i="1"/>
  <c r="I2121" i="1"/>
  <c r="I2116" i="1"/>
  <c r="I2112" i="1"/>
  <c r="I2107" i="1"/>
  <c r="I2103" i="1"/>
  <c r="I2098" i="1"/>
  <c r="I2094" i="1"/>
  <c r="I2089" i="1"/>
  <c r="I2085" i="1"/>
  <c r="I2074" i="1"/>
  <c r="I2070" i="1"/>
  <c r="I2066" i="1"/>
  <c r="I2061" i="1"/>
  <c r="I2056" i="1"/>
  <c r="I2051" i="1"/>
  <c r="I2045" i="1"/>
  <c r="I2038" i="1"/>
  <c r="I2031" i="1"/>
  <c r="I2027" i="1"/>
  <c r="I2022" i="1"/>
  <c r="I2018" i="1"/>
  <c r="I2013" i="1"/>
  <c r="I2009" i="1"/>
  <c r="I2004" i="1"/>
  <c r="I2000" i="1"/>
  <c r="I1994" i="1"/>
  <c r="I1990" i="1"/>
  <c r="I1983" i="1"/>
  <c r="I1967" i="1"/>
  <c r="I1948" i="1"/>
  <c r="I1939" i="1"/>
  <c r="I1935" i="1"/>
  <c r="I1930" i="1"/>
  <c r="I1911" i="1"/>
  <c r="I1892" i="1"/>
  <c r="I1887" i="1"/>
  <c r="I1873" i="1"/>
  <c r="I1868" i="1"/>
  <c r="I1863" i="1"/>
  <c r="I1857" i="1"/>
  <c r="I1853" i="1"/>
  <c r="I1848" i="1"/>
  <c r="I1844" i="1"/>
  <c r="I1839" i="1"/>
  <c r="K445" i="7"/>
  <c r="K2210" i="1" s="1"/>
  <c r="J2210" i="1"/>
  <c r="I2206" i="1"/>
  <c r="J441" i="7"/>
  <c r="K433" i="7"/>
  <c r="K2198" i="1" s="1"/>
  <c r="J2198" i="1"/>
  <c r="K425" i="7"/>
  <c r="K2190" i="1" s="1"/>
  <c r="J2190" i="1"/>
  <c r="K417" i="7"/>
  <c r="K2182" i="1" s="1"/>
  <c r="J2182" i="1"/>
  <c r="K409" i="7"/>
  <c r="K2174" i="1" s="1"/>
  <c r="J2174" i="1"/>
  <c r="K401" i="7"/>
  <c r="K2166" i="1" s="1"/>
  <c r="J2166" i="1"/>
  <c r="K393" i="7"/>
  <c r="K2158" i="1" s="1"/>
  <c r="J2158" i="1"/>
  <c r="K375" i="7"/>
  <c r="K2140" i="1" s="1"/>
  <c r="J2140" i="1"/>
  <c r="K367" i="7"/>
  <c r="K2132" i="1" s="1"/>
  <c r="J2132" i="1"/>
  <c r="K359" i="7"/>
  <c r="K2124" i="1" s="1"/>
  <c r="J2124" i="1"/>
  <c r="K347" i="7"/>
  <c r="K2112" i="1" s="1"/>
  <c r="J2112" i="1"/>
  <c r="K343" i="7"/>
  <c r="K2108" i="1" s="1"/>
  <c r="J2108" i="1"/>
  <c r="K331" i="7"/>
  <c r="K2096" i="1" s="1"/>
  <c r="J2096" i="1"/>
  <c r="K327" i="7"/>
  <c r="K2092" i="1" s="1"/>
  <c r="J2092" i="1"/>
  <c r="K319" i="7"/>
  <c r="K2084" i="1" s="1"/>
  <c r="J2084" i="1"/>
  <c r="K304" i="7"/>
  <c r="K2070" i="1" s="1"/>
  <c r="J2070" i="1"/>
  <c r="K296" i="7"/>
  <c r="K2062" i="1" s="1"/>
  <c r="K382" i="1" s="1"/>
  <c r="J2062" i="1"/>
  <c r="J382" i="1" s="1"/>
  <c r="K284" i="7"/>
  <c r="K2050" i="1" s="1"/>
  <c r="J2050" i="1"/>
  <c r="K268" i="7"/>
  <c r="K2034" i="1" s="1"/>
  <c r="J2034" i="1"/>
  <c r="K260" i="7"/>
  <c r="K2026" i="1" s="1"/>
  <c r="J2026" i="1"/>
  <c r="K252" i="7"/>
  <c r="K2018" i="1" s="1"/>
  <c r="J2018" i="1"/>
  <c r="K244" i="7"/>
  <c r="K2010" i="1" s="1"/>
  <c r="J2010" i="1"/>
  <c r="K236" i="7"/>
  <c r="K2002" i="1" s="1"/>
  <c r="J2002" i="1"/>
  <c r="K232" i="7"/>
  <c r="K1998" i="1" s="1"/>
  <c r="J1998" i="1"/>
  <c r="K224" i="7"/>
  <c r="K1990" i="1" s="1"/>
  <c r="J1990" i="1"/>
  <c r="K215" i="7"/>
  <c r="K1981" i="1" s="1"/>
  <c r="J1981" i="1"/>
  <c r="K201" i="7"/>
  <c r="K1967" i="1" s="1"/>
  <c r="J1967" i="1"/>
  <c r="K179" i="7"/>
  <c r="K1945" i="1" s="1"/>
  <c r="J1945" i="1"/>
  <c r="K167" i="7"/>
  <c r="K1933" i="1" s="1"/>
  <c r="J1933" i="1"/>
  <c r="K145" i="7"/>
  <c r="K1911" i="1" s="1"/>
  <c r="J1911" i="1"/>
  <c r="J1892" i="1"/>
  <c r="K126" i="7"/>
  <c r="K1892" i="1" s="1"/>
  <c r="K113" i="7"/>
  <c r="K1879" i="1" s="1"/>
  <c r="J1879" i="1"/>
  <c r="J1868" i="1"/>
  <c r="K102" i="7"/>
  <c r="K1868" i="1" s="1"/>
  <c r="J1856" i="1"/>
  <c r="K90" i="7"/>
  <c r="K1856" i="1" s="1"/>
  <c r="J1848" i="1"/>
  <c r="K82" i="7"/>
  <c r="K1848" i="1" s="1"/>
  <c r="J1844" i="1"/>
  <c r="K78" i="7"/>
  <c r="K1844" i="1" s="1"/>
  <c r="I2190" i="1"/>
  <c r="I2158" i="1"/>
  <c r="I2154" i="1"/>
  <c r="I2128" i="1"/>
  <c r="I2124" i="1"/>
  <c r="I2092" i="1"/>
  <c r="I2054" i="1"/>
  <c r="I2034" i="1"/>
  <c r="I2002" i="1"/>
  <c r="I1937" i="1"/>
  <c r="I1933" i="1"/>
  <c r="I2213" i="1"/>
  <c r="J448" i="7"/>
  <c r="K440" i="7"/>
  <c r="K2205" i="1" s="1"/>
  <c r="J2205" i="1"/>
  <c r="K432" i="7"/>
  <c r="K2197" i="1" s="1"/>
  <c r="J2197" i="1"/>
  <c r="K420" i="7"/>
  <c r="K2185" i="1" s="1"/>
  <c r="J2185" i="1"/>
  <c r="K416" i="7"/>
  <c r="K2181" i="1" s="1"/>
  <c r="J2181" i="1"/>
  <c r="J2169" i="1"/>
  <c r="K404" i="7"/>
  <c r="K2169" i="1" s="1"/>
  <c r="J2165" i="1"/>
  <c r="K400" i="7"/>
  <c r="K2165" i="1" s="1"/>
  <c r="K392" i="7"/>
  <c r="K2157" i="1" s="1"/>
  <c r="J2157" i="1"/>
  <c r="J2143" i="1"/>
  <c r="K378" i="7"/>
  <c r="K2143" i="1" s="1"/>
  <c r="J2135" i="1"/>
  <c r="K370" i="7"/>
  <c r="K2135" i="1" s="1"/>
  <c r="J2127" i="1"/>
  <c r="K362" i="7"/>
  <c r="K2127" i="1" s="1"/>
  <c r="J2119" i="1"/>
  <c r="K354" i="7"/>
  <c r="K2119" i="1" s="1"/>
  <c r="J2111" i="1"/>
  <c r="K346" i="7"/>
  <c r="K2111" i="1" s="1"/>
  <c r="K338" i="7"/>
  <c r="K2103" i="1" s="1"/>
  <c r="J2103" i="1"/>
  <c r="K330" i="7"/>
  <c r="K2095" i="1" s="1"/>
  <c r="J2095" i="1"/>
  <c r="K322" i="7"/>
  <c r="K2087" i="1" s="1"/>
  <c r="J2087" i="1"/>
  <c r="K307" i="7"/>
  <c r="K2073" i="1" s="1"/>
  <c r="J2073" i="1"/>
  <c r="K299" i="7"/>
  <c r="K2065" i="1" s="1"/>
  <c r="J2065" i="1"/>
  <c r="K291" i="7"/>
  <c r="K2057" i="1" s="1"/>
  <c r="J2057" i="1"/>
  <c r="K279" i="7"/>
  <c r="K2045" i="1" s="1"/>
  <c r="J2045" i="1"/>
  <c r="I2033" i="1"/>
  <c r="J267" i="7"/>
  <c r="I2025" i="1"/>
  <c r="J259" i="7"/>
  <c r="K251" i="7"/>
  <c r="K2017" i="1" s="1"/>
  <c r="J2017" i="1"/>
  <c r="K243" i="7"/>
  <c r="K2009" i="1" s="1"/>
  <c r="J2009" i="1"/>
  <c r="K235" i="7"/>
  <c r="K2001" i="1" s="1"/>
  <c r="J2001" i="1"/>
  <c r="K227" i="7"/>
  <c r="K1993" i="1" s="1"/>
  <c r="K71" i="1" s="1"/>
  <c r="J1993" i="1"/>
  <c r="J71" i="1" s="1"/>
  <c r="K200" i="7"/>
  <c r="K1966" i="1" s="1"/>
  <c r="J204" i="7"/>
  <c r="J1966" i="1"/>
  <c r="K182" i="7"/>
  <c r="K1948" i="1" s="1"/>
  <c r="J1948" i="1"/>
  <c r="K170" i="7"/>
  <c r="K1936" i="1" s="1"/>
  <c r="J1936" i="1"/>
  <c r="I1921" i="1"/>
  <c r="J155" i="7"/>
  <c r="K133" i="7"/>
  <c r="K1899" i="1" s="1"/>
  <c r="J1899" i="1"/>
  <c r="K125" i="7"/>
  <c r="K1891" i="1" s="1"/>
  <c r="J1891" i="1"/>
  <c r="K105" i="7"/>
  <c r="K1871" i="1" s="1"/>
  <c r="J1871" i="1"/>
  <c r="K97" i="7"/>
  <c r="K1863" i="1" s="1"/>
  <c r="J1863" i="1"/>
  <c r="K89" i="7"/>
  <c r="K1855" i="1" s="1"/>
  <c r="J1855" i="1"/>
  <c r="K81" i="7"/>
  <c r="K1847" i="1" s="1"/>
  <c r="J1847" i="1"/>
  <c r="K73" i="7"/>
  <c r="K1839" i="1" s="1"/>
  <c r="J1839" i="1"/>
  <c r="I2202" i="1"/>
  <c r="I2194" i="1"/>
  <c r="I2166" i="1"/>
  <c r="I2157" i="1"/>
  <c r="I2153" i="1"/>
  <c r="I2127" i="1"/>
  <c r="I2108" i="1"/>
  <c r="I2104" i="1"/>
  <c r="I2095" i="1"/>
  <c r="I2062" i="1"/>
  <c r="I382" i="1" s="1"/>
  <c r="I2014" i="1"/>
  <c r="I2006" i="1"/>
  <c r="I2001" i="1"/>
  <c r="I1932" i="1"/>
  <c r="I1888" i="1"/>
  <c r="I1864" i="1"/>
  <c r="I1840" i="1"/>
  <c r="K446" i="7"/>
  <c r="K2211" i="1" s="1"/>
  <c r="J2211" i="1"/>
  <c r="K442" i="7"/>
  <c r="K2207" i="1" s="1"/>
  <c r="J2207" i="1"/>
  <c r="K438" i="7"/>
  <c r="K2203" i="1" s="1"/>
  <c r="J2203" i="1"/>
  <c r="K434" i="7"/>
  <c r="K2199" i="1" s="1"/>
  <c r="J2199" i="1"/>
  <c r="K430" i="7"/>
  <c r="K2195" i="1" s="1"/>
  <c r="K322" i="1" s="1"/>
  <c r="J2195" i="1"/>
  <c r="J322" i="1" s="1"/>
  <c r="K422" i="7"/>
  <c r="K2187" i="1" s="1"/>
  <c r="J2187" i="1"/>
  <c r="K418" i="7"/>
  <c r="K2183" i="1" s="1"/>
  <c r="J2183" i="1"/>
  <c r="I2179" i="1"/>
  <c r="J414" i="7"/>
  <c r="K410" i="7"/>
  <c r="K2175" i="1" s="1"/>
  <c r="J2175" i="1"/>
  <c r="J2171" i="1"/>
  <c r="K406" i="7"/>
  <c r="K2171" i="1" s="1"/>
  <c r="J2167" i="1"/>
  <c r="K402" i="7"/>
  <c r="K2167" i="1" s="1"/>
  <c r="J2163" i="1"/>
  <c r="K398" i="7"/>
  <c r="K2163" i="1" s="1"/>
  <c r="J2159" i="1"/>
  <c r="K394" i="7"/>
  <c r="K2159" i="1" s="1"/>
  <c r="K390" i="7"/>
  <c r="K2155" i="1" s="1"/>
  <c r="J2155" i="1"/>
  <c r="J2141" i="1"/>
  <c r="K376" i="7"/>
  <c r="K2141" i="1" s="1"/>
  <c r="J2137" i="1"/>
  <c r="K372" i="7"/>
  <c r="K2137" i="1" s="1"/>
  <c r="J2133" i="1"/>
  <c r="K368" i="7"/>
  <c r="K2133" i="1" s="1"/>
  <c r="J2129" i="1"/>
  <c r="K364" i="7"/>
  <c r="K2129" i="1" s="1"/>
  <c r="J2125" i="1"/>
  <c r="K360" i="7"/>
  <c r="K2125" i="1" s="1"/>
  <c r="K356" i="7"/>
  <c r="K2121" i="1" s="1"/>
  <c r="J2121" i="1"/>
  <c r="J2117" i="1"/>
  <c r="K352" i="7"/>
  <c r="K2117" i="1" s="1"/>
  <c r="J2113" i="1"/>
  <c r="K348" i="7"/>
  <c r="K2113" i="1" s="1"/>
  <c r="K344" i="7"/>
  <c r="K2109" i="1" s="1"/>
  <c r="J2109" i="1"/>
  <c r="K340" i="7"/>
  <c r="K2105" i="1" s="1"/>
  <c r="J2105" i="1"/>
  <c r="K336" i="7"/>
  <c r="K2101" i="1" s="1"/>
  <c r="J2101" i="1"/>
  <c r="K332" i="7"/>
  <c r="K2097" i="1" s="1"/>
  <c r="J2097" i="1"/>
  <c r="K328" i="7"/>
  <c r="K2093" i="1" s="1"/>
  <c r="J2093" i="1"/>
  <c r="K324" i="7"/>
  <c r="K2089" i="1" s="1"/>
  <c r="J2089" i="1"/>
  <c r="K320" i="7"/>
  <c r="K2085" i="1" s="1"/>
  <c r="J2085" i="1"/>
  <c r="K305" i="7"/>
  <c r="K2071" i="1" s="1"/>
  <c r="J2071" i="1"/>
  <c r="K301" i="7"/>
  <c r="K2067" i="1" s="1"/>
  <c r="J2067" i="1"/>
  <c r="K297" i="7"/>
  <c r="K2063" i="1" s="1"/>
  <c r="J2063" i="1"/>
  <c r="K293" i="7"/>
  <c r="K2059" i="1" s="1"/>
  <c r="J2059" i="1"/>
  <c r="K289" i="7"/>
  <c r="K2055" i="1" s="1"/>
  <c r="J2055" i="1"/>
  <c r="K285" i="7"/>
  <c r="K2051" i="1" s="1"/>
  <c r="J2051" i="1"/>
  <c r="K273" i="7"/>
  <c r="K2039" i="1" s="1"/>
  <c r="J2039" i="1"/>
  <c r="K265" i="7"/>
  <c r="K2031" i="1" s="1"/>
  <c r="J2031" i="1"/>
  <c r="K261" i="7"/>
  <c r="K2027" i="1" s="1"/>
  <c r="J2027" i="1"/>
  <c r="K257" i="7"/>
  <c r="K2023" i="1" s="1"/>
  <c r="J2023" i="1"/>
  <c r="K253" i="7"/>
  <c r="K2019" i="1" s="1"/>
  <c r="J2019" i="1"/>
  <c r="K245" i="7"/>
  <c r="K2011" i="1" s="1"/>
  <c r="J2011" i="1"/>
  <c r="K241" i="7"/>
  <c r="K2007" i="1" s="1"/>
  <c r="J2007" i="1"/>
  <c r="K237" i="7"/>
  <c r="K2003" i="1" s="1"/>
  <c r="J2003" i="1"/>
  <c r="K233" i="7"/>
  <c r="K1999" i="1" s="1"/>
  <c r="J1999" i="1"/>
  <c r="I1995" i="1"/>
  <c r="J229" i="7"/>
  <c r="K225" i="7"/>
  <c r="K1991" i="1" s="1"/>
  <c r="J1991" i="1"/>
  <c r="K216" i="7"/>
  <c r="K1982" i="1" s="1"/>
  <c r="J1982" i="1"/>
  <c r="I1978" i="1"/>
  <c r="J212" i="7"/>
  <c r="K188" i="7"/>
  <c r="K1954" i="1" s="1"/>
  <c r="J1954" i="1"/>
  <c r="K180" i="7"/>
  <c r="K1946" i="1" s="1"/>
  <c r="J1946" i="1"/>
  <c r="J1938" i="1"/>
  <c r="K172" i="7"/>
  <c r="K1938" i="1" s="1"/>
  <c r="K168" i="7"/>
  <c r="K1934" i="1" s="1"/>
  <c r="J1934" i="1"/>
  <c r="J1930" i="1"/>
  <c r="K164" i="7"/>
  <c r="K1930" i="1" s="1"/>
  <c r="I1913" i="1"/>
  <c r="J147" i="7"/>
  <c r="K127" i="7"/>
  <c r="K1893" i="1" s="1"/>
  <c r="J1893" i="1"/>
  <c r="J129" i="7"/>
  <c r="K115" i="7"/>
  <c r="K1881" i="1" s="1"/>
  <c r="J1881" i="1"/>
  <c r="K107" i="7"/>
  <c r="K1873" i="1" s="1"/>
  <c r="J1873" i="1"/>
  <c r="K99" i="7"/>
  <c r="K1865" i="1" s="1"/>
  <c r="J1865" i="1"/>
  <c r="K95" i="7"/>
  <c r="K1861" i="1" s="1"/>
  <c r="J1861" i="1"/>
  <c r="K91" i="7"/>
  <c r="K1857" i="1" s="1"/>
  <c r="J1857" i="1"/>
  <c r="K87" i="7"/>
  <c r="K1853" i="1" s="1"/>
  <c r="J1853" i="1"/>
  <c r="K83" i="7"/>
  <c r="K1849" i="1" s="1"/>
  <c r="J1849" i="1"/>
  <c r="K79" i="7"/>
  <c r="K1845" i="1" s="1"/>
  <c r="J1845" i="1"/>
  <c r="I1841" i="1"/>
  <c r="J75" i="7"/>
  <c r="I2214" i="1"/>
  <c r="I2209" i="1"/>
  <c r="I2204" i="1"/>
  <c r="I370" i="1" s="1"/>
  <c r="I2200" i="1"/>
  <c r="I2196" i="1"/>
  <c r="I328" i="1" s="1"/>
  <c r="I2192" i="1"/>
  <c r="I2186" i="1"/>
  <c r="I2182" i="1"/>
  <c r="I2177" i="1"/>
  <c r="I2173" i="1"/>
  <c r="I2168" i="1"/>
  <c r="I2164" i="1"/>
  <c r="I2159" i="1"/>
  <c r="I2155" i="1"/>
  <c r="I2144" i="1"/>
  <c r="I2140" i="1"/>
  <c r="I2135" i="1"/>
  <c r="I2129" i="1"/>
  <c r="I2125" i="1"/>
  <c r="I2119" i="1"/>
  <c r="I2115" i="1"/>
  <c r="I2111" i="1"/>
  <c r="I2106" i="1"/>
  <c r="I2102" i="1"/>
  <c r="I2097" i="1"/>
  <c r="I2093" i="1"/>
  <c r="I2088" i="1"/>
  <c r="I2084" i="1"/>
  <c r="I2073" i="1"/>
  <c r="I2069" i="1"/>
  <c r="I2065" i="1"/>
  <c r="I2060" i="1"/>
  <c r="I2055" i="1"/>
  <c r="I2050" i="1"/>
  <c r="I2041" i="1"/>
  <c r="I2036" i="1"/>
  <c r="I2030" i="1"/>
  <c r="I2026" i="1"/>
  <c r="I2021" i="1"/>
  <c r="I2017" i="1"/>
  <c r="I2012" i="1"/>
  <c r="I2008" i="1"/>
  <c r="I2003" i="1"/>
  <c r="I1999" i="1"/>
  <c r="I1993" i="1"/>
  <c r="I71" i="1" s="1"/>
  <c r="I1989" i="1"/>
  <c r="I1982" i="1"/>
  <c r="I1976" i="1"/>
  <c r="I1966" i="1"/>
  <c r="I1956" i="1"/>
  <c r="I1947" i="1"/>
  <c r="I1938" i="1"/>
  <c r="I1934" i="1"/>
  <c r="I1919" i="1"/>
  <c r="I75" i="1" s="1"/>
  <c r="I1910" i="1"/>
  <c r="I1891" i="1"/>
  <c r="I1881" i="1"/>
  <c r="I1872" i="1"/>
  <c r="I1866" i="1"/>
  <c r="I1861" i="1"/>
  <c r="I1856" i="1"/>
  <c r="I1852" i="1"/>
  <c r="I1847" i="1"/>
  <c r="I1843" i="1"/>
  <c r="I1835" i="1"/>
  <c r="I1832" i="1"/>
  <c r="I1831" i="1"/>
  <c r="I1827" i="1"/>
  <c r="I1836" i="1"/>
  <c r="J2745" i="1"/>
  <c r="K530" i="8"/>
  <c r="K2745" i="1" s="1"/>
  <c r="K522" i="8"/>
  <c r="K2737" i="1" s="1"/>
  <c r="J2737" i="1"/>
  <c r="I2728" i="1"/>
  <c r="J513" i="8"/>
  <c r="I2720" i="1"/>
  <c r="J505" i="8"/>
  <c r="I2708" i="1"/>
  <c r="J493" i="8"/>
  <c r="I2696" i="1"/>
  <c r="J481" i="8"/>
  <c r="I2688" i="1"/>
  <c r="J473" i="8"/>
  <c r="I2723" i="1"/>
  <c r="J508" i="8"/>
  <c r="I2715" i="1"/>
  <c r="J500" i="8"/>
  <c r="I2707" i="1"/>
  <c r="J492" i="8"/>
  <c r="I2699" i="1"/>
  <c r="J484" i="8"/>
  <c r="I2691" i="1"/>
  <c r="J476" i="8"/>
  <c r="I2743" i="1"/>
  <c r="J528" i="8"/>
  <c r="I2739" i="1"/>
  <c r="J524" i="8"/>
  <c r="I2735" i="1"/>
  <c r="J520" i="8"/>
  <c r="I2730" i="1"/>
  <c r="J515" i="8"/>
  <c r="I2726" i="1"/>
  <c r="J511" i="8"/>
  <c r="I2722" i="1"/>
  <c r="J507" i="8"/>
  <c r="I2718" i="1"/>
  <c r="J503" i="8"/>
  <c r="I2714" i="1"/>
  <c r="J499" i="8"/>
  <c r="I2710" i="1"/>
  <c r="J495" i="8"/>
  <c r="I2706" i="1"/>
  <c r="J491" i="8"/>
  <c r="I2702" i="1"/>
  <c r="J487" i="8"/>
  <c r="I2698" i="1"/>
  <c r="J483" i="8"/>
  <c r="I2694" i="1"/>
  <c r="J479" i="8"/>
  <c r="I2690" i="1"/>
  <c r="J475" i="8"/>
  <c r="I2686" i="1"/>
  <c r="J471" i="8"/>
  <c r="I2565" i="1"/>
  <c r="K517" i="8"/>
  <c r="J519" i="8"/>
  <c r="J2732" i="1"/>
  <c r="J276" i="1" s="1"/>
  <c r="K526" i="8"/>
  <c r="K2741" i="1" s="1"/>
  <c r="J2741" i="1"/>
  <c r="I2733" i="1"/>
  <c r="J518" i="8"/>
  <c r="I2724" i="1"/>
  <c r="J509" i="8"/>
  <c r="I2716" i="1"/>
  <c r="J501" i="8"/>
  <c r="I2712" i="1"/>
  <c r="J497" i="8"/>
  <c r="I2704" i="1"/>
  <c r="J489" i="8"/>
  <c r="I2700" i="1"/>
  <c r="J485" i="8"/>
  <c r="I2692" i="1"/>
  <c r="J477" i="8"/>
  <c r="I2684" i="1"/>
  <c r="J469" i="8"/>
  <c r="I2741" i="1"/>
  <c r="I2740" i="1"/>
  <c r="J525" i="8"/>
  <c r="I2727" i="1"/>
  <c r="J512" i="8"/>
  <c r="I2719" i="1"/>
  <c r="J504" i="8"/>
  <c r="I2711" i="1"/>
  <c r="J496" i="8"/>
  <c r="I2703" i="1"/>
  <c r="J488" i="8"/>
  <c r="I2695" i="1"/>
  <c r="J480" i="8"/>
  <c r="I2687" i="1"/>
  <c r="J472" i="8"/>
  <c r="I2737" i="1"/>
  <c r="I2742" i="1"/>
  <c r="J527" i="8"/>
  <c r="I2729" i="1"/>
  <c r="J514" i="8"/>
  <c r="I2725" i="1"/>
  <c r="J510" i="8"/>
  <c r="I2721" i="1"/>
  <c r="J506" i="8"/>
  <c r="I2717" i="1"/>
  <c r="J502" i="8"/>
  <c r="I2713" i="1"/>
  <c r="J498" i="8"/>
  <c r="I2709" i="1"/>
  <c r="J494" i="8"/>
  <c r="I2705" i="1"/>
  <c r="J490" i="8"/>
  <c r="I2701" i="1"/>
  <c r="J486" i="8"/>
  <c r="I2697" i="1"/>
  <c r="J482" i="8"/>
  <c r="I2693" i="1"/>
  <c r="J478" i="8"/>
  <c r="I2689" i="1"/>
  <c r="J474" i="8"/>
  <c r="I2685" i="1"/>
  <c r="J470" i="8"/>
  <c r="I2745" i="1"/>
  <c r="H133" i="1"/>
  <c r="I133" i="1"/>
  <c r="H330" i="1"/>
  <c r="H239" i="1"/>
  <c r="H8" i="1"/>
  <c r="H112" i="1"/>
  <c r="H107" i="1"/>
  <c r="H56" i="1"/>
  <c r="H269" i="1"/>
  <c r="H142" i="1"/>
  <c r="I413" i="1"/>
  <c r="I8" i="1"/>
  <c r="H82" i="1"/>
  <c r="H84" i="1" s="1"/>
  <c r="H55" i="1"/>
  <c r="I269" i="1"/>
  <c r="H132" i="1"/>
  <c r="H287" i="1"/>
  <c r="I142" i="1"/>
  <c r="H241" i="1"/>
  <c r="H10" i="1"/>
  <c r="H113" i="1"/>
  <c r="H391" i="1"/>
  <c r="H364" i="1"/>
  <c r="H366" i="1" s="1"/>
  <c r="H44" i="1" s="1"/>
  <c r="H58" i="1"/>
  <c r="H54" i="1"/>
  <c r="H150" i="1"/>
  <c r="H413" i="1"/>
  <c r="H134" i="1"/>
  <c r="H341" i="1"/>
  <c r="H240" i="1"/>
  <c r="H382" i="1"/>
  <c r="H384" i="1" s="1"/>
  <c r="H300" i="1"/>
  <c r="I284" i="1"/>
  <c r="H284" i="1"/>
  <c r="H72" i="1"/>
  <c r="H57" i="1"/>
  <c r="H53" i="1"/>
  <c r="I1970" i="1"/>
  <c r="K67" i="7"/>
  <c r="K1833" i="1" s="1"/>
  <c r="J1833" i="1"/>
  <c r="K35" i="7"/>
  <c r="K1801" i="1" s="1"/>
  <c r="J1801" i="1"/>
  <c r="J1781" i="1"/>
  <c r="J15" i="1" s="1"/>
  <c r="K15" i="7"/>
  <c r="K1781" i="1" s="1"/>
  <c r="K15" i="1" s="1"/>
  <c r="J1836" i="1"/>
  <c r="K70" i="7"/>
  <c r="K1836" i="1" s="1"/>
  <c r="K61" i="7"/>
  <c r="K1827" i="1" s="1"/>
  <c r="J1827" i="1"/>
  <c r="K14" i="7"/>
  <c r="K1780" i="1" s="1"/>
  <c r="K14" i="1" s="1"/>
  <c r="J1780" i="1"/>
  <c r="J14" i="1" s="1"/>
  <c r="I1789" i="1"/>
  <c r="I1780" i="1"/>
  <c r="I14" i="1" s="1"/>
  <c r="I1776" i="1"/>
  <c r="I11" i="1" s="1"/>
  <c r="K69" i="7"/>
  <c r="K1835" i="1" s="1"/>
  <c r="J1835" i="1"/>
  <c r="K65" i="7"/>
  <c r="K1831" i="1" s="1"/>
  <c r="J1831" i="1"/>
  <c r="I1825" i="1"/>
  <c r="J59" i="7"/>
  <c r="K41" i="7"/>
  <c r="J44" i="7"/>
  <c r="J1810" i="1" s="1"/>
  <c r="J1807" i="1"/>
  <c r="I1795" i="1"/>
  <c r="J29" i="7"/>
  <c r="J1783" i="1"/>
  <c r="K17" i="7"/>
  <c r="K1783" i="1" s="1"/>
  <c r="J1779" i="1"/>
  <c r="J13" i="1" s="1"/>
  <c r="K13" i="7"/>
  <c r="K1779" i="1" s="1"/>
  <c r="K13" i="1" s="1"/>
  <c r="J1775" i="1"/>
  <c r="J10" i="1" s="1"/>
  <c r="K9" i="7"/>
  <c r="K1775" i="1" s="1"/>
  <c r="K10" i="1" s="1"/>
  <c r="I1838" i="1"/>
  <c r="I1834" i="1"/>
  <c r="I1830" i="1"/>
  <c r="I1807" i="1"/>
  <c r="I1803" i="1"/>
  <c r="I1783" i="1"/>
  <c r="I1779" i="1"/>
  <c r="I13" i="1" s="1"/>
  <c r="I1775" i="1"/>
  <c r="I10" i="1" s="1"/>
  <c r="K71" i="7"/>
  <c r="K1837" i="1" s="1"/>
  <c r="J1837" i="1"/>
  <c r="I1829" i="1"/>
  <c r="J63" i="7"/>
  <c r="J1822" i="1"/>
  <c r="J140" i="1" s="1"/>
  <c r="K56" i="7"/>
  <c r="K1822" i="1" s="1"/>
  <c r="K140" i="1" s="1"/>
  <c r="K25" i="7"/>
  <c r="K1791" i="1" s="1"/>
  <c r="J1791" i="1"/>
  <c r="J1777" i="1"/>
  <c r="K11" i="7"/>
  <c r="K1777" i="1" s="1"/>
  <c r="I1822" i="1"/>
  <c r="I140" i="1" s="1"/>
  <c r="I1801" i="1"/>
  <c r="I1791" i="1"/>
  <c r="I1781" i="1"/>
  <c r="I15" i="1" s="1"/>
  <c r="I1777" i="1"/>
  <c r="J1832" i="1"/>
  <c r="K66" i="7"/>
  <c r="K1832" i="1" s="1"/>
  <c r="J1789" i="1"/>
  <c r="K23" i="7"/>
  <c r="K1789" i="1" s="1"/>
  <c r="K1793" i="1" s="1"/>
  <c r="K10" i="7"/>
  <c r="K1776" i="1" s="1"/>
  <c r="K11" i="1" s="1"/>
  <c r="J1776" i="1"/>
  <c r="J11" i="1" s="1"/>
  <c r="J1838" i="1"/>
  <c r="K72" i="7"/>
  <c r="K1838" i="1" s="1"/>
  <c r="J1834" i="1"/>
  <c r="K68" i="7"/>
  <c r="K1834" i="1" s="1"/>
  <c r="J1830" i="1"/>
  <c r="K64" i="7"/>
  <c r="K1830" i="1" s="1"/>
  <c r="K57" i="7"/>
  <c r="K1823" i="1" s="1"/>
  <c r="K141" i="1" s="1"/>
  <c r="J1823" i="1"/>
  <c r="J141" i="1" s="1"/>
  <c r="K37" i="7"/>
  <c r="J1803" i="1"/>
  <c r="K16" i="7"/>
  <c r="K1782" i="1" s="1"/>
  <c r="J1782" i="1"/>
  <c r="K12" i="7"/>
  <c r="K1778" i="1" s="1"/>
  <c r="J1778" i="1"/>
  <c r="I18" i="7"/>
  <c r="J8" i="7"/>
  <c r="I2170" i="1"/>
  <c r="I2015" i="1"/>
  <c r="I1837" i="1"/>
  <c r="I1833" i="1"/>
  <c r="I1823" i="1"/>
  <c r="I141" i="1" s="1"/>
  <c r="I1782" i="1"/>
  <c r="I1778" i="1"/>
  <c r="I1774" i="1"/>
  <c r="I9" i="1" s="1"/>
  <c r="I953" i="1"/>
  <c r="J146" i="4"/>
  <c r="I955" i="1"/>
  <c r="J148" i="4"/>
  <c r="I44" i="7"/>
  <c r="I1810" i="1" s="1"/>
  <c r="I1808" i="1"/>
  <c r="I1763" i="1"/>
  <c r="I1564" i="1"/>
  <c r="J104" i="6"/>
  <c r="J106" i="6" s="1"/>
  <c r="J108" i="6" s="1"/>
  <c r="I1720" i="1"/>
  <c r="I1503" i="1"/>
  <c r="I1700" i="1"/>
  <c r="H419" i="1"/>
  <c r="H272" i="1"/>
  <c r="I3210" i="1"/>
  <c r="I3126" i="1"/>
  <c r="I3008" i="1"/>
  <c r="I2956" i="1"/>
  <c r="I3032" i="1"/>
  <c r="I2904" i="1"/>
  <c r="I3178" i="1"/>
  <c r="I3158" i="1"/>
  <c r="I3106" i="1"/>
  <c r="I74" i="1" s="1"/>
  <c r="I3040" i="1"/>
  <c r="I2988" i="1"/>
  <c r="I2912" i="1"/>
  <c r="I2872" i="1"/>
  <c r="I3138" i="1"/>
  <c r="I3114" i="1"/>
  <c r="I3020" i="1"/>
  <c r="I2968" i="1"/>
  <c r="I2936" i="1"/>
  <c r="I3242" i="1"/>
  <c r="I3146" i="1"/>
  <c r="I3000" i="1"/>
  <c r="I2976" i="1"/>
  <c r="I2948" i="1"/>
  <c r="I2884" i="1"/>
  <c r="I3246" i="1"/>
  <c r="I3234" i="1"/>
  <c r="I3222" i="1"/>
  <c r="I3214" i="1"/>
  <c r="I3202" i="1"/>
  <c r="I3190" i="1"/>
  <c r="I3182" i="1"/>
  <c r="I3170" i="1"/>
  <c r="I3150" i="1"/>
  <c r="I3118" i="1"/>
  <c r="I3069" i="1"/>
  <c r="I3053" i="1"/>
  <c r="I3048" i="1"/>
  <c r="I3028" i="1"/>
  <c r="I2996" i="1"/>
  <c r="I2964" i="1"/>
  <c r="I2924" i="1"/>
  <c r="I2880" i="1"/>
  <c r="I3226" i="1"/>
  <c r="I3194" i="1"/>
  <c r="I3162" i="1"/>
  <c r="I3154" i="1"/>
  <c r="I3142" i="1"/>
  <c r="I3130" i="1"/>
  <c r="I3122" i="1"/>
  <c r="I3110" i="1"/>
  <c r="I3102" i="1"/>
  <c r="I3065" i="1"/>
  <c r="I3036" i="1"/>
  <c r="I3024" i="1"/>
  <c r="I3016" i="1"/>
  <c r="I3004" i="1"/>
  <c r="I2984" i="1"/>
  <c r="I55" i="1" s="1"/>
  <c r="I2972" i="1"/>
  <c r="I22" i="1" s="1"/>
  <c r="I2960" i="1"/>
  <c r="I2940" i="1"/>
  <c r="I2932" i="1"/>
  <c r="I2920" i="1"/>
  <c r="I2908" i="1"/>
  <c r="I2888" i="1"/>
  <c r="I2876" i="1"/>
  <c r="I2868" i="1"/>
  <c r="I3238" i="1"/>
  <c r="I3230" i="1"/>
  <c r="I3218" i="1"/>
  <c r="I3206" i="1"/>
  <c r="I3198" i="1"/>
  <c r="I3186" i="1"/>
  <c r="I3174" i="1"/>
  <c r="I3166" i="1"/>
  <c r="I3134" i="1"/>
  <c r="I3044" i="1"/>
  <c r="I274" i="1" s="1"/>
  <c r="I3012" i="1"/>
  <c r="I2992" i="1"/>
  <c r="I2980" i="1"/>
  <c r="I2952" i="1"/>
  <c r="I2928" i="1"/>
  <c r="I2916" i="1"/>
  <c r="J334" i="9"/>
  <c r="I2753" i="1"/>
  <c r="I3232" i="1"/>
  <c r="I3216" i="1"/>
  <c r="I3200" i="1"/>
  <c r="I3184" i="1"/>
  <c r="I3168" i="1"/>
  <c r="I3156" i="1"/>
  <c r="I3140" i="1"/>
  <c r="I3124" i="1"/>
  <c r="I3108" i="1"/>
  <c r="I3079" i="1"/>
  <c r="I3067" i="1"/>
  <c r="I3055" i="1"/>
  <c r="I3007" i="1"/>
  <c r="I2871" i="1"/>
  <c r="I2850" i="1"/>
  <c r="I2814" i="1"/>
  <c r="I2804" i="1"/>
  <c r="I2788" i="1"/>
  <c r="I2756" i="1"/>
  <c r="J433" i="9"/>
  <c r="J218" i="9"/>
  <c r="I3027" i="1"/>
  <c r="M143" i="9"/>
  <c r="M147" i="9" s="1"/>
  <c r="I3236" i="1"/>
  <c r="I3220" i="1"/>
  <c r="I3204" i="1"/>
  <c r="I3188" i="1"/>
  <c r="I3172" i="1"/>
  <c r="I3144" i="1"/>
  <c r="I3128" i="1"/>
  <c r="I3112" i="1"/>
  <c r="I88" i="1" s="1"/>
  <c r="I3100" i="1"/>
  <c r="I64" i="1" s="1"/>
  <c r="I3084" i="1"/>
  <c r="I3075" i="1"/>
  <c r="I3039" i="1"/>
  <c r="I3015" i="1"/>
  <c r="I2987" i="1"/>
  <c r="I58" i="1" s="1"/>
  <c r="I2927" i="1"/>
  <c r="I2907" i="1"/>
  <c r="J500" i="9"/>
  <c r="J3247" i="1" s="1"/>
  <c r="J196" i="7"/>
  <c r="J177" i="5"/>
  <c r="J182" i="5" s="1"/>
  <c r="I182" i="5"/>
  <c r="I1266" i="1"/>
  <c r="I287" i="1" s="1"/>
  <c r="I1177" i="1"/>
  <c r="I1169" i="1"/>
  <c r="I1322" i="1"/>
  <c r="I1314" i="1"/>
  <c r="I1253" i="1"/>
  <c r="I1241" i="1"/>
  <c r="I1233" i="1"/>
  <c r="I1229" i="1"/>
  <c r="I1217" i="1"/>
  <c r="I1164" i="1"/>
  <c r="I1156" i="1"/>
  <c r="I1152" i="1"/>
  <c r="J203" i="5"/>
  <c r="J97" i="5"/>
  <c r="I1212" i="1"/>
  <c r="I1208" i="1"/>
  <c r="I1200" i="1"/>
  <c r="I1196" i="1"/>
  <c r="I1188" i="1"/>
  <c r="J211" i="5"/>
  <c r="J157" i="5"/>
  <c r="I1304" i="1"/>
  <c r="I1181" i="1"/>
  <c r="I1133" i="1"/>
  <c r="I134" i="1" s="1"/>
  <c r="I1143" i="1"/>
  <c r="I1784" i="1"/>
  <c r="I2058" i="1"/>
  <c r="J292" i="7"/>
  <c r="K287" i="7"/>
  <c r="K2053" i="1" s="1"/>
  <c r="J2053" i="1"/>
  <c r="I2053" i="1"/>
  <c r="I2681" i="1"/>
  <c r="J466" i="8"/>
  <c r="J447" i="8"/>
  <c r="I2662" i="1"/>
  <c r="I2650" i="1"/>
  <c r="J435" i="8"/>
  <c r="I2638" i="1"/>
  <c r="J423" i="8"/>
  <c r="I2626" i="1"/>
  <c r="J411" i="8"/>
  <c r="I2614" i="1"/>
  <c r="J399" i="8"/>
  <c r="I2598" i="1"/>
  <c r="I112" i="1" s="1"/>
  <c r="J383" i="8"/>
  <c r="I2578" i="1"/>
  <c r="J363" i="8"/>
  <c r="I2554" i="1"/>
  <c r="J339" i="8"/>
  <c r="J465" i="8"/>
  <c r="I2680" i="1"/>
  <c r="J461" i="8"/>
  <c r="I2676" i="1"/>
  <c r="J457" i="8"/>
  <c r="I2672" i="1"/>
  <c r="I2657" i="1"/>
  <c r="J442" i="8"/>
  <c r="I2653" i="1"/>
  <c r="J438" i="8"/>
  <c r="I2649" i="1"/>
  <c r="J434" i="8"/>
  <c r="I2645" i="1"/>
  <c r="J430" i="8"/>
  <c r="I2641" i="1"/>
  <c r="J426" i="8"/>
  <c r="I2637" i="1"/>
  <c r="J422" i="8"/>
  <c r="I2633" i="1"/>
  <c r="J418" i="8"/>
  <c r="I2629" i="1"/>
  <c r="J414" i="8"/>
  <c r="I2625" i="1"/>
  <c r="J410" i="8"/>
  <c r="I2621" i="1"/>
  <c r="J406" i="8"/>
  <c r="I2617" i="1"/>
  <c r="J402" i="8"/>
  <c r="I2613" i="1"/>
  <c r="J398" i="8"/>
  <c r="I2609" i="1"/>
  <c r="J394" i="8"/>
  <c r="I2605" i="1"/>
  <c r="J390" i="8"/>
  <c r="I2601" i="1"/>
  <c r="J386" i="8"/>
  <c r="I2597" i="1"/>
  <c r="J382" i="8"/>
  <c r="I2593" i="1"/>
  <c r="J378" i="8"/>
  <c r="I2589" i="1"/>
  <c r="J374" i="8"/>
  <c r="I2585" i="1"/>
  <c r="J370" i="8"/>
  <c r="I2581" i="1"/>
  <c r="J366" i="8"/>
  <c r="I2577" i="1"/>
  <c r="J362" i="8"/>
  <c r="I2573" i="1"/>
  <c r="J358" i="8"/>
  <c r="I2569" i="1"/>
  <c r="J354" i="8"/>
  <c r="K350" i="8"/>
  <c r="K2565" i="1" s="1"/>
  <c r="J2565" i="1"/>
  <c r="I2561" i="1"/>
  <c r="J346" i="8"/>
  <c r="I2557" i="1"/>
  <c r="J342" i="8"/>
  <c r="I2553" i="1"/>
  <c r="J338" i="8"/>
  <c r="K334" i="8"/>
  <c r="K2549" i="1" s="1"/>
  <c r="J2549" i="1"/>
  <c r="I2549" i="1"/>
  <c r="I2668" i="1"/>
  <c r="J462" i="8"/>
  <c r="I2677" i="1"/>
  <c r="I2654" i="1"/>
  <c r="J439" i="8"/>
  <c r="I2634" i="1"/>
  <c r="J419" i="8"/>
  <c r="I2622" i="1"/>
  <c r="J407" i="8"/>
  <c r="I2606" i="1"/>
  <c r="J391" i="8"/>
  <c r="I2570" i="1"/>
  <c r="J355" i="8"/>
  <c r="I2558" i="1"/>
  <c r="J343" i="8"/>
  <c r="I2683" i="1"/>
  <c r="I72" i="1" s="1"/>
  <c r="J468" i="8"/>
  <c r="I2679" i="1"/>
  <c r="J464" i="8"/>
  <c r="J460" i="8"/>
  <c r="I2675" i="1"/>
  <c r="I60" i="1" s="1"/>
  <c r="J456" i="8"/>
  <c r="I2671" i="1"/>
  <c r="I2660" i="1"/>
  <c r="J445" i="8"/>
  <c r="I2656" i="1"/>
  <c r="J441" i="8"/>
  <c r="I2652" i="1"/>
  <c r="J437" i="8"/>
  <c r="I2648" i="1"/>
  <c r="J433" i="8"/>
  <c r="I2640" i="1"/>
  <c r="J425" i="8"/>
  <c r="I2636" i="1"/>
  <c r="J421" i="8"/>
  <c r="I2632" i="1"/>
  <c r="J417" i="8"/>
  <c r="I2628" i="1"/>
  <c r="J413" i="8"/>
  <c r="I2624" i="1"/>
  <c r="J409" i="8"/>
  <c r="I2620" i="1"/>
  <c r="J405" i="8"/>
  <c r="I2616" i="1"/>
  <c r="J401" i="8"/>
  <c r="I2612" i="1"/>
  <c r="J397" i="8"/>
  <c r="I2608" i="1"/>
  <c r="J393" i="8"/>
  <c r="I2604" i="1"/>
  <c r="J389" i="8"/>
  <c r="I2600" i="1"/>
  <c r="J385" i="8"/>
  <c r="I2596" i="1"/>
  <c r="J381" i="8"/>
  <c r="I2592" i="1"/>
  <c r="I2588" i="1"/>
  <c r="J373" i="8"/>
  <c r="I2584" i="1"/>
  <c r="J369" i="8"/>
  <c r="I2580" i="1"/>
  <c r="J365" i="8"/>
  <c r="I2576" i="1"/>
  <c r="J361" i="8"/>
  <c r="I2572" i="1"/>
  <c r="J357" i="8"/>
  <c r="I2568" i="1"/>
  <c r="J353" i="8"/>
  <c r="I2560" i="1"/>
  <c r="J345" i="8"/>
  <c r="I2556" i="1"/>
  <c r="J341" i="8"/>
  <c r="I2552" i="1"/>
  <c r="J337" i="8"/>
  <c r="I2369" i="1"/>
  <c r="J458" i="8"/>
  <c r="I2673" i="1"/>
  <c r="I2658" i="1"/>
  <c r="J443" i="8"/>
  <c r="I2630" i="1"/>
  <c r="J415" i="8"/>
  <c r="I2618" i="1"/>
  <c r="J403" i="8"/>
  <c r="I2610" i="1"/>
  <c r="J395" i="8"/>
  <c r="I2602" i="1"/>
  <c r="J387" i="8"/>
  <c r="I2594" i="1"/>
  <c r="J379" i="8"/>
  <c r="I2582" i="1"/>
  <c r="I398" i="1" s="1"/>
  <c r="J367" i="8"/>
  <c r="I2574" i="1"/>
  <c r="J359" i="8"/>
  <c r="I2550" i="1"/>
  <c r="J335" i="8"/>
  <c r="I2682" i="1"/>
  <c r="J467" i="8"/>
  <c r="J463" i="8"/>
  <c r="I2678" i="1"/>
  <c r="J459" i="8"/>
  <c r="I2674" i="1"/>
  <c r="I59" i="1" s="1"/>
  <c r="J455" i="8"/>
  <c r="I2670" i="1"/>
  <c r="I2659" i="1"/>
  <c r="J444" i="8"/>
  <c r="I2655" i="1"/>
  <c r="J440" i="8"/>
  <c r="I2651" i="1"/>
  <c r="J436" i="8"/>
  <c r="I2647" i="1"/>
  <c r="J432" i="8"/>
  <c r="I2643" i="1"/>
  <c r="J428" i="8"/>
  <c r="I2639" i="1"/>
  <c r="J424" i="8"/>
  <c r="I2635" i="1"/>
  <c r="J420" i="8"/>
  <c r="I2631" i="1"/>
  <c r="J416" i="8"/>
  <c r="I2627" i="1"/>
  <c r="J412" i="8"/>
  <c r="I2623" i="1"/>
  <c r="J408" i="8"/>
  <c r="I2619" i="1"/>
  <c r="J404" i="8"/>
  <c r="I2615" i="1"/>
  <c r="J400" i="8"/>
  <c r="I2611" i="1"/>
  <c r="J396" i="8"/>
  <c r="I2607" i="1"/>
  <c r="J392" i="8"/>
  <c r="I2603" i="1"/>
  <c r="J388" i="8"/>
  <c r="I2599" i="1"/>
  <c r="J384" i="8"/>
  <c r="I2595" i="1"/>
  <c r="J380" i="8"/>
  <c r="I2591" i="1"/>
  <c r="J376" i="8"/>
  <c r="I2587" i="1"/>
  <c r="J372" i="8"/>
  <c r="I2583" i="1"/>
  <c r="J368" i="8"/>
  <c r="I2579" i="1"/>
  <c r="J364" i="8"/>
  <c r="I2575" i="1"/>
  <c r="J360" i="8"/>
  <c r="I2571" i="1"/>
  <c r="J356" i="8"/>
  <c r="I2567" i="1"/>
  <c r="J352" i="8"/>
  <c r="I2563" i="1"/>
  <c r="J348" i="8"/>
  <c r="I2559" i="1"/>
  <c r="J344" i="8"/>
  <c r="I2555" i="1"/>
  <c r="J340" i="8"/>
  <c r="I2551" i="1"/>
  <c r="J336" i="8"/>
  <c r="I2543" i="1"/>
  <c r="J328" i="8"/>
  <c r="I2535" i="1"/>
  <c r="J320" i="8"/>
  <c r="I2519" i="1"/>
  <c r="J304" i="8"/>
  <c r="I2507" i="1"/>
  <c r="J292" i="8"/>
  <c r="I2479" i="1"/>
  <c r="J264" i="8"/>
  <c r="I2471" i="1"/>
  <c r="J256" i="8"/>
  <c r="I2459" i="1"/>
  <c r="J244" i="8"/>
  <c r="I2451" i="1"/>
  <c r="J236" i="8"/>
  <c r="I2439" i="1"/>
  <c r="J224" i="8"/>
  <c r="I2427" i="1"/>
  <c r="J212" i="8"/>
  <c r="I2415" i="1"/>
  <c r="J200" i="8"/>
  <c r="I2403" i="1"/>
  <c r="J188" i="8"/>
  <c r="I2391" i="1"/>
  <c r="J176" i="8"/>
  <c r="I2367" i="1"/>
  <c r="J152" i="8"/>
  <c r="I2355" i="1"/>
  <c r="J140" i="8"/>
  <c r="I2343" i="1"/>
  <c r="J128" i="8"/>
  <c r="I2331" i="1"/>
  <c r="J116" i="8"/>
  <c r="I2319" i="1"/>
  <c r="J104" i="8"/>
  <c r="I2311" i="1"/>
  <c r="J96" i="8"/>
  <c r="I2295" i="1"/>
  <c r="J80" i="8"/>
  <c r="I2283" i="1"/>
  <c r="J68" i="8"/>
  <c r="I2271" i="1"/>
  <c r="J56" i="8"/>
  <c r="I2263" i="1"/>
  <c r="J48" i="8"/>
  <c r="I2251" i="1"/>
  <c r="J36" i="8"/>
  <c r="I2239" i="1"/>
  <c r="J24" i="8"/>
  <c r="I2227" i="1"/>
  <c r="J12" i="8"/>
  <c r="I2646" i="1"/>
  <c r="J431" i="8"/>
  <c r="I2642" i="1"/>
  <c r="J427" i="8"/>
  <c r="I2566" i="1"/>
  <c r="J351" i="8"/>
  <c r="I2562" i="1"/>
  <c r="J347" i="8"/>
  <c r="I2546" i="1"/>
  <c r="J331" i="8"/>
  <c r="I2542" i="1"/>
  <c r="J327" i="8"/>
  <c r="I2538" i="1"/>
  <c r="J323" i="8"/>
  <c r="I2534" i="1"/>
  <c r="J319" i="8"/>
  <c r="I2530" i="1"/>
  <c r="J315" i="8"/>
  <c r="I2526" i="1"/>
  <c r="J311" i="8"/>
  <c r="I2522" i="1"/>
  <c r="J307" i="8"/>
  <c r="I2518" i="1"/>
  <c r="J303" i="8"/>
  <c r="I2514" i="1"/>
  <c r="J299" i="8"/>
  <c r="I2510" i="1"/>
  <c r="I23" i="1" s="1"/>
  <c r="J295" i="8"/>
  <c r="I2506" i="1"/>
  <c r="J291" i="8"/>
  <c r="I2502" i="1"/>
  <c r="J287" i="8"/>
  <c r="J288" i="8" s="1"/>
  <c r="J2503" i="1" s="1"/>
  <c r="I2494" i="1"/>
  <c r="J279" i="8"/>
  <c r="I2490" i="1"/>
  <c r="J275" i="8"/>
  <c r="I2486" i="1"/>
  <c r="I399" i="1" s="1"/>
  <c r="J271" i="8"/>
  <c r="I2482" i="1"/>
  <c r="J267" i="8"/>
  <c r="I2478" i="1"/>
  <c r="J263" i="8"/>
  <c r="I2474" i="1"/>
  <c r="I339" i="1" s="1"/>
  <c r="J259" i="8"/>
  <c r="I2470" i="1"/>
  <c r="J255" i="8"/>
  <c r="I2466" i="1"/>
  <c r="J251" i="8"/>
  <c r="I2462" i="1"/>
  <c r="J247" i="8"/>
  <c r="I2458" i="1"/>
  <c r="J243" i="8"/>
  <c r="I2454" i="1"/>
  <c r="J239" i="8"/>
  <c r="I2450" i="1"/>
  <c r="J235" i="8"/>
  <c r="I2446" i="1"/>
  <c r="J231" i="8"/>
  <c r="I2442" i="1"/>
  <c r="J227" i="8"/>
  <c r="I2438" i="1"/>
  <c r="J223" i="8"/>
  <c r="I2434" i="1"/>
  <c r="J219" i="8"/>
  <c r="I2430" i="1"/>
  <c r="J215" i="8"/>
  <c r="I2426" i="1"/>
  <c r="J211" i="8"/>
  <c r="I2422" i="1"/>
  <c r="J207" i="8"/>
  <c r="I2418" i="1"/>
  <c r="J203" i="8"/>
  <c r="I2414" i="1"/>
  <c r="J199" i="8"/>
  <c r="I2410" i="1"/>
  <c r="J195" i="8"/>
  <c r="I2406" i="1"/>
  <c r="J191" i="8"/>
  <c r="I2402" i="1"/>
  <c r="J187" i="8"/>
  <c r="I2398" i="1"/>
  <c r="I105" i="1" s="1"/>
  <c r="J183" i="8"/>
  <c r="I2394" i="1"/>
  <c r="J179" i="8"/>
  <c r="I2390" i="1"/>
  <c r="I326" i="1" s="1"/>
  <c r="J175" i="8"/>
  <c r="I2386" i="1"/>
  <c r="J171" i="8"/>
  <c r="I2382" i="1"/>
  <c r="I24" i="1" s="1"/>
  <c r="J167" i="8"/>
  <c r="I2378" i="1"/>
  <c r="J163" i="8"/>
  <c r="I2374" i="1"/>
  <c r="J159" i="8"/>
  <c r="I2370" i="1"/>
  <c r="J155" i="8"/>
  <c r="I2366" i="1"/>
  <c r="J151" i="8"/>
  <c r="I2362" i="1"/>
  <c r="J147" i="8"/>
  <c r="I2358" i="1"/>
  <c r="J143" i="8"/>
  <c r="I2354" i="1"/>
  <c r="J139" i="8"/>
  <c r="I2350" i="1"/>
  <c r="J135" i="8"/>
  <c r="I2346" i="1"/>
  <c r="J131" i="8"/>
  <c r="I2342" i="1"/>
  <c r="J127" i="8"/>
  <c r="I2338" i="1"/>
  <c r="J123" i="8"/>
  <c r="I2334" i="1"/>
  <c r="J119" i="8"/>
  <c r="I2330" i="1"/>
  <c r="J115" i="8"/>
  <c r="I2326" i="1"/>
  <c r="J111" i="8"/>
  <c r="I2322" i="1"/>
  <c r="J107" i="8"/>
  <c r="I2318" i="1"/>
  <c r="J103" i="8"/>
  <c r="I2314" i="1"/>
  <c r="J99" i="8"/>
  <c r="I2310" i="1"/>
  <c r="J95" i="8"/>
  <c r="I2306" i="1"/>
  <c r="J91" i="8"/>
  <c r="I2302" i="1"/>
  <c r="J87" i="8"/>
  <c r="I2298" i="1"/>
  <c r="J83" i="8"/>
  <c r="I2294" i="1"/>
  <c r="J79" i="8"/>
  <c r="I2290" i="1"/>
  <c r="J75" i="8"/>
  <c r="I2286" i="1"/>
  <c r="J71" i="8"/>
  <c r="I2282" i="1"/>
  <c r="J67" i="8"/>
  <c r="I2278" i="1"/>
  <c r="I426" i="1" s="1"/>
  <c r="J63" i="8"/>
  <c r="I2274" i="1"/>
  <c r="J59" i="8"/>
  <c r="I2270" i="1"/>
  <c r="J55" i="8"/>
  <c r="I2266" i="1"/>
  <c r="J51" i="8"/>
  <c r="I2262" i="1"/>
  <c r="J47" i="8"/>
  <c r="I2258" i="1"/>
  <c r="J43" i="8"/>
  <c r="I2254" i="1"/>
  <c r="J39" i="8"/>
  <c r="I2250" i="1"/>
  <c r="J35" i="8"/>
  <c r="I2246" i="1"/>
  <c r="J31" i="8"/>
  <c r="I2242" i="1"/>
  <c r="J27" i="8"/>
  <c r="I2238" i="1"/>
  <c r="J23" i="8"/>
  <c r="I2234" i="1"/>
  <c r="J19" i="8"/>
  <c r="I2289" i="1"/>
  <c r="I2547" i="1"/>
  <c r="J332" i="8"/>
  <c r="I2531" i="1"/>
  <c r="J316" i="8"/>
  <c r="I2515" i="1"/>
  <c r="J300" i="8"/>
  <c r="I2487" i="1"/>
  <c r="J272" i="8"/>
  <c r="I2467" i="1"/>
  <c r="J252" i="8"/>
  <c r="I2447" i="1"/>
  <c r="J232" i="8"/>
  <c r="I2435" i="1"/>
  <c r="J220" i="8"/>
  <c r="I2419" i="1"/>
  <c r="J204" i="8"/>
  <c r="I2407" i="1"/>
  <c r="J192" i="8"/>
  <c r="I2395" i="1"/>
  <c r="J180" i="8"/>
  <c r="I2383" i="1"/>
  <c r="J168" i="8"/>
  <c r="I2363" i="1"/>
  <c r="J148" i="8"/>
  <c r="I2347" i="1"/>
  <c r="J132" i="8"/>
  <c r="I2335" i="1"/>
  <c r="J120" i="8"/>
  <c r="I2323" i="1"/>
  <c r="J108" i="8"/>
  <c r="I2303" i="1"/>
  <c r="J88" i="8"/>
  <c r="I2291" i="1"/>
  <c r="J76" i="8"/>
  <c r="I2275" i="1"/>
  <c r="J60" i="8"/>
  <c r="I2259" i="1"/>
  <c r="J44" i="8"/>
  <c r="I2243" i="1"/>
  <c r="J28" i="8"/>
  <c r="I2231" i="1"/>
  <c r="J16" i="8"/>
  <c r="I2545" i="1"/>
  <c r="J330" i="8"/>
  <c r="I2541" i="1"/>
  <c r="J326" i="8"/>
  <c r="I2537" i="1"/>
  <c r="J322" i="8"/>
  <c r="I2533" i="1"/>
  <c r="J318" i="8"/>
  <c r="I2529" i="1"/>
  <c r="J314" i="8"/>
  <c r="I2525" i="1"/>
  <c r="J310" i="8"/>
  <c r="I2521" i="1"/>
  <c r="J306" i="8"/>
  <c r="I2517" i="1"/>
  <c r="J302" i="8"/>
  <c r="I2513" i="1"/>
  <c r="J298" i="8"/>
  <c r="I2509" i="1"/>
  <c r="J294" i="8"/>
  <c r="I2505" i="1"/>
  <c r="J290" i="8"/>
  <c r="I2493" i="1"/>
  <c r="J278" i="8"/>
  <c r="I2489" i="1"/>
  <c r="J274" i="8"/>
  <c r="I2485" i="1"/>
  <c r="J270" i="8"/>
  <c r="I2481" i="1"/>
  <c r="J266" i="8"/>
  <c r="I2477" i="1"/>
  <c r="J262" i="8"/>
  <c r="I2473" i="1"/>
  <c r="J258" i="8"/>
  <c r="I2465" i="1"/>
  <c r="I308" i="1" s="1"/>
  <c r="J250" i="8"/>
  <c r="I2461" i="1"/>
  <c r="I425" i="1" s="1"/>
  <c r="J246" i="8"/>
  <c r="I2457" i="1"/>
  <c r="J242" i="8"/>
  <c r="I2453" i="1"/>
  <c r="J238" i="8"/>
  <c r="I2449" i="1"/>
  <c r="J234" i="8"/>
  <c r="I2445" i="1"/>
  <c r="J230" i="8"/>
  <c r="I2441" i="1"/>
  <c r="J226" i="8"/>
  <c r="I2437" i="1"/>
  <c r="J222" i="8"/>
  <c r="K218" i="8"/>
  <c r="K2433" i="1" s="1"/>
  <c r="J2433" i="1"/>
  <c r="I2429" i="1"/>
  <c r="J214" i="8"/>
  <c r="I2425" i="1"/>
  <c r="J210" i="8"/>
  <c r="I2421" i="1"/>
  <c r="J206" i="8"/>
  <c r="I2417" i="1"/>
  <c r="J202" i="8"/>
  <c r="I2413" i="1"/>
  <c r="J198" i="8"/>
  <c r="I2409" i="1"/>
  <c r="I424" i="1" s="1"/>
  <c r="J194" i="8"/>
  <c r="I2405" i="1"/>
  <c r="J190" i="8"/>
  <c r="I2401" i="1"/>
  <c r="J186" i="8"/>
  <c r="I2397" i="1"/>
  <c r="J182" i="8"/>
  <c r="I2393" i="1"/>
  <c r="J178" i="8"/>
  <c r="I2389" i="1"/>
  <c r="J174" i="8"/>
  <c r="I2385" i="1"/>
  <c r="J170" i="8"/>
  <c r="I2381" i="1"/>
  <c r="J166" i="8"/>
  <c r="I2377" i="1"/>
  <c r="J162" i="8"/>
  <c r="I2373" i="1"/>
  <c r="J158" i="8"/>
  <c r="K154" i="8"/>
  <c r="K2369" i="1" s="1"/>
  <c r="J2369" i="1"/>
  <c r="I2365" i="1"/>
  <c r="J150" i="8"/>
  <c r="I2361" i="1"/>
  <c r="J146" i="8"/>
  <c r="I2357" i="1"/>
  <c r="J142" i="8"/>
  <c r="I2353" i="1"/>
  <c r="J138" i="8"/>
  <c r="I2349" i="1"/>
  <c r="J134" i="8"/>
  <c r="I2345" i="1"/>
  <c r="J130" i="8"/>
  <c r="I2341" i="1"/>
  <c r="J126" i="8"/>
  <c r="I2337" i="1"/>
  <c r="J122" i="8"/>
  <c r="I2333" i="1"/>
  <c r="J118" i="8"/>
  <c r="I2329" i="1"/>
  <c r="J114" i="8"/>
  <c r="I2325" i="1"/>
  <c r="J110" i="8"/>
  <c r="I2321" i="1"/>
  <c r="J106" i="8"/>
  <c r="I2317" i="1"/>
  <c r="J102" i="8"/>
  <c r="I2313" i="1"/>
  <c r="J98" i="8"/>
  <c r="I2309" i="1"/>
  <c r="J94" i="8"/>
  <c r="I2305" i="1"/>
  <c r="J90" i="8"/>
  <c r="I2301" i="1"/>
  <c r="J86" i="8"/>
  <c r="I2297" i="1"/>
  <c r="J82" i="8"/>
  <c r="I2293" i="1"/>
  <c r="J78" i="8"/>
  <c r="K74" i="8"/>
  <c r="K2289" i="1" s="1"/>
  <c r="J2289" i="1"/>
  <c r="I2285" i="1"/>
  <c r="J70" i="8"/>
  <c r="I2281" i="1"/>
  <c r="J66" i="8"/>
  <c r="I2277" i="1"/>
  <c r="J62" i="8"/>
  <c r="I2273" i="1"/>
  <c r="J58" i="8"/>
  <c r="I2269" i="1"/>
  <c r="J54" i="8"/>
  <c r="I2265" i="1"/>
  <c r="J50" i="8"/>
  <c r="I2261" i="1"/>
  <c r="J46" i="8"/>
  <c r="I2257" i="1"/>
  <c r="J42" i="8"/>
  <c r="I2253" i="1"/>
  <c r="J38" i="8"/>
  <c r="I2249" i="1"/>
  <c r="J34" i="8"/>
  <c r="I2245" i="1"/>
  <c r="J30" i="8"/>
  <c r="I2241" i="1"/>
  <c r="I173" i="1" s="1"/>
  <c r="J26" i="8"/>
  <c r="I2237" i="1"/>
  <c r="J22" i="8"/>
  <c r="I2233" i="1"/>
  <c r="J18" i="8"/>
  <c r="I2229" i="1"/>
  <c r="J14" i="8"/>
  <c r="K10" i="8"/>
  <c r="K2225" i="1" s="1"/>
  <c r="J2225" i="1"/>
  <c r="I2225" i="1"/>
  <c r="I2539" i="1"/>
  <c r="J324" i="8"/>
  <c r="I2527" i="1"/>
  <c r="J312" i="8"/>
  <c r="I2523" i="1"/>
  <c r="J308" i="8"/>
  <c r="I2511" i="1"/>
  <c r="I25" i="1" s="1"/>
  <c r="J296" i="8"/>
  <c r="I2483" i="1"/>
  <c r="J268" i="8"/>
  <c r="I2475" i="1"/>
  <c r="J260" i="8"/>
  <c r="I2463" i="1"/>
  <c r="J248" i="8"/>
  <c r="I2455" i="1"/>
  <c r="J240" i="8"/>
  <c r="I2443" i="1"/>
  <c r="J228" i="8"/>
  <c r="I2431" i="1"/>
  <c r="J216" i="8"/>
  <c r="I2423" i="1"/>
  <c r="J208" i="8"/>
  <c r="I2411" i="1"/>
  <c r="J196" i="8"/>
  <c r="I2399" i="1"/>
  <c r="J184" i="8"/>
  <c r="I2387" i="1"/>
  <c r="J172" i="8"/>
  <c r="I2379" i="1"/>
  <c r="J164" i="8"/>
  <c r="I2371" i="1"/>
  <c r="J156" i="8"/>
  <c r="I2359" i="1"/>
  <c r="J144" i="8"/>
  <c r="I2351" i="1"/>
  <c r="J136" i="8"/>
  <c r="I2339" i="1"/>
  <c r="J124" i="8"/>
  <c r="I2327" i="1"/>
  <c r="J112" i="8"/>
  <c r="I2315" i="1"/>
  <c r="J100" i="8"/>
  <c r="I2307" i="1"/>
  <c r="J92" i="8"/>
  <c r="I2299" i="1"/>
  <c r="J84" i="8"/>
  <c r="I2287" i="1"/>
  <c r="J72" i="8"/>
  <c r="I2279" i="1"/>
  <c r="J64" i="8"/>
  <c r="I2267" i="1"/>
  <c r="J52" i="8"/>
  <c r="I2255" i="1"/>
  <c r="J40" i="8"/>
  <c r="I2247" i="1"/>
  <c r="J32" i="8"/>
  <c r="I2235" i="1"/>
  <c r="J20" i="8"/>
  <c r="I2644" i="1"/>
  <c r="J429" i="8"/>
  <c r="I2564" i="1"/>
  <c r="J349" i="8"/>
  <c r="I2548" i="1"/>
  <c r="J333" i="8"/>
  <c r="I2544" i="1"/>
  <c r="J329" i="8"/>
  <c r="I2540" i="1"/>
  <c r="J325" i="8"/>
  <c r="I2536" i="1"/>
  <c r="J321" i="8"/>
  <c r="I2532" i="1"/>
  <c r="I193" i="1" s="1"/>
  <c r="J317" i="8"/>
  <c r="I2528" i="1"/>
  <c r="J313" i="8"/>
  <c r="I2524" i="1"/>
  <c r="J309" i="8"/>
  <c r="I2520" i="1"/>
  <c r="J305" i="8"/>
  <c r="I2516" i="1"/>
  <c r="J301" i="8"/>
  <c r="I2512" i="1"/>
  <c r="J297" i="8"/>
  <c r="I2508" i="1"/>
  <c r="J293" i="8"/>
  <c r="I2504" i="1"/>
  <c r="J289" i="8"/>
  <c r="I2492" i="1"/>
  <c r="J277" i="8"/>
  <c r="I2488" i="1"/>
  <c r="J273" i="8"/>
  <c r="I2484" i="1"/>
  <c r="J269" i="8"/>
  <c r="I2480" i="1"/>
  <c r="J265" i="8"/>
  <c r="I2476" i="1"/>
  <c r="J261" i="8"/>
  <c r="I2472" i="1"/>
  <c r="J257" i="8"/>
  <c r="I2468" i="1"/>
  <c r="J253" i="8"/>
  <c r="I2464" i="1"/>
  <c r="J249" i="8"/>
  <c r="I2460" i="1"/>
  <c r="J245" i="8"/>
  <c r="I2456" i="1"/>
  <c r="J241" i="8"/>
  <c r="I2452" i="1"/>
  <c r="J237" i="8"/>
  <c r="I2448" i="1"/>
  <c r="J233" i="8"/>
  <c r="I2444" i="1"/>
  <c r="J229" i="8"/>
  <c r="I2440" i="1"/>
  <c r="J225" i="8"/>
  <c r="I2436" i="1"/>
  <c r="J221" i="8"/>
  <c r="I2432" i="1"/>
  <c r="J217" i="8"/>
  <c r="I2428" i="1"/>
  <c r="J213" i="8"/>
  <c r="I2424" i="1"/>
  <c r="J209" i="8"/>
  <c r="I2420" i="1"/>
  <c r="J205" i="8"/>
  <c r="I2416" i="1"/>
  <c r="J201" i="8"/>
  <c r="I2412" i="1"/>
  <c r="J197" i="8"/>
  <c r="I2408" i="1"/>
  <c r="J193" i="8"/>
  <c r="I2404" i="1"/>
  <c r="I113" i="1" s="1"/>
  <c r="J189" i="8"/>
  <c r="I2400" i="1"/>
  <c r="J185" i="8"/>
  <c r="I2396" i="1"/>
  <c r="J181" i="8"/>
  <c r="I2392" i="1"/>
  <c r="I94" i="1" s="1"/>
  <c r="J177" i="8"/>
  <c r="I2388" i="1"/>
  <c r="J173" i="8"/>
  <c r="I2384" i="1"/>
  <c r="J169" i="8"/>
  <c r="I2380" i="1"/>
  <c r="J165" i="8"/>
  <c r="I2376" i="1"/>
  <c r="J161" i="8"/>
  <c r="I2372" i="1"/>
  <c r="J157" i="8"/>
  <c r="I2368" i="1"/>
  <c r="J153" i="8"/>
  <c r="I2364" i="1"/>
  <c r="J149" i="8"/>
  <c r="I2360" i="1"/>
  <c r="J145" i="8"/>
  <c r="I2356" i="1"/>
  <c r="J141" i="8"/>
  <c r="I2352" i="1"/>
  <c r="J137" i="8"/>
  <c r="I2348" i="1"/>
  <c r="J133" i="8"/>
  <c r="I2344" i="1"/>
  <c r="J129" i="8"/>
  <c r="I2340" i="1"/>
  <c r="J125" i="8"/>
  <c r="I2336" i="1"/>
  <c r="J121" i="8"/>
  <c r="I2332" i="1"/>
  <c r="J117" i="8"/>
  <c r="I2328" i="1"/>
  <c r="J113" i="8"/>
  <c r="I2320" i="1"/>
  <c r="J105" i="8"/>
  <c r="I2316" i="1"/>
  <c r="J101" i="8"/>
  <c r="I2312" i="1"/>
  <c r="J97" i="8"/>
  <c r="I2308" i="1"/>
  <c r="J93" i="8"/>
  <c r="I2304" i="1"/>
  <c r="J89" i="8"/>
  <c r="I2300" i="1"/>
  <c r="J85" i="8"/>
  <c r="I2296" i="1"/>
  <c r="J81" i="8"/>
  <c r="I2292" i="1"/>
  <c r="J77" i="8"/>
  <c r="I2288" i="1"/>
  <c r="J73" i="8"/>
  <c r="I2284" i="1"/>
  <c r="J69" i="8"/>
  <c r="I2280" i="1"/>
  <c r="J65" i="8"/>
  <c r="I2276" i="1"/>
  <c r="J61" i="8"/>
  <c r="I2272" i="1"/>
  <c r="J57" i="8"/>
  <c r="I2268" i="1"/>
  <c r="J53" i="8"/>
  <c r="I2264" i="1"/>
  <c r="J49" i="8"/>
  <c r="I2260" i="1"/>
  <c r="J45" i="8"/>
  <c r="I2256" i="1"/>
  <c r="J41" i="8"/>
  <c r="I2252" i="1"/>
  <c r="J37" i="8"/>
  <c r="I2248" i="1"/>
  <c r="J33" i="8"/>
  <c r="I2244" i="1"/>
  <c r="J29" i="8"/>
  <c r="I2240" i="1"/>
  <c r="I172" i="1" s="1"/>
  <c r="J25" i="8"/>
  <c r="I2236" i="1"/>
  <c r="J21" i="8"/>
  <c r="I2433" i="1"/>
  <c r="I1752" i="1"/>
  <c r="I1716" i="1"/>
  <c r="I1696" i="1"/>
  <c r="I1656" i="1"/>
  <c r="I1629" i="1"/>
  <c r="I1591" i="1"/>
  <c r="I1559" i="1"/>
  <c r="I1536" i="1"/>
  <c r="I1499" i="1"/>
  <c r="I1633" i="1"/>
  <c r="I1541" i="1"/>
  <c r="I1477" i="1"/>
  <c r="I1748" i="1"/>
  <c r="I1709" i="1"/>
  <c r="I1677" i="1"/>
  <c r="I1652" i="1"/>
  <c r="I1624" i="1"/>
  <c r="I1573" i="1"/>
  <c r="I1555" i="1"/>
  <c r="I1523" i="1"/>
  <c r="I1485" i="1"/>
  <c r="I1661" i="1"/>
  <c r="I1744" i="1"/>
  <c r="I1705" i="1"/>
  <c r="I1672" i="1"/>
  <c r="I1647" i="1"/>
  <c r="I1600" i="1"/>
  <c r="I1568" i="1"/>
  <c r="I1551" i="1"/>
  <c r="I1519" i="1"/>
  <c r="I1481" i="1"/>
  <c r="I1545" i="1"/>
  <c r="I330" i="1" s="1"/>
  <c r="K290" i="6"/>
  <c r="K1758" i="1" s="1"/>
  <c r="J1758" i="1"/>
  <c r="K278" i="6"/>
  <c r="K1746" i="1" s="1"/>
  <c r="J1746" i="1"/>
  <c r="K266" i="6"/>
  <c r="K1734" i="1" s="1"/>
  <c r="J1734" i="1"/>
  <c r="K254" i="6"/>
  <c r="K1722" i="1" s="1"/>
  <c r="J1722" i="1"/>
  <c r="K238" i="6"/>
  <c r="K1706" i="1" s="1"/>
  <c r="J1706" i="1"/>
  <c r="K226" i="6"/>
  <c r="K1694" i="1" s="1"/>
  <c r="J1694" i="1"/>
  <c r="K214" i="6"/>
  <c r="K1682" i="1" s="1"/>
  <c r="J1682" i="1"/>
  <c r="K202" i="6"/>
  <c r="K1670" i="1" s="1"/>
  <c r="J1670" i="1"/>
  <c r="K194" i="6"/>
  <c r="K1662" i="1" s="1"/>
  <c r="J1662" i="1"/>
  <c r="K186" i="6"/>
  <c r="K1654" i="1" s="1"/>
  <c r="K232" i="1" s="1"/>
  <c r="J1654" i="1"/>
  <c r="J232" i="1" s="1"/>
  <c r="K178" i="6"/>
  <c r="K1646" i="1" s="1"/>
  <c r="J1646" i="1"/>
  <c r="K170" i="6"/>
  <c r="K1638" i="1" s="1"/>
  <c r="J1638" i="1"/>
  <c r="K162" i="6"/>
  <c r="K1630" i="1" s="1"/>
  <c r="J1630" i="1"/>
  <c r="K150" i="6"/>
  <c r="K1618" i="1" s="1"/>
  <c r="J1618" i="1"/>
  <c r="K142" i="6"/>
  <c r="K1610" i="1" s="1"/>
  <c r="J1610" i="1"/>
  <c r="J1602" i="1"/>
  <c r="K134" i="6"/>
  <c r="K1602" i="1" s="1"/>
  <c r="I1590" i="1"/>
  <c r="J122" i="6"/>
  <c r="J1578" i="1"/>
  <c r="K110" i="6"/>
  <c r="K1578" i="1" s="1"/>
  <c r="J1562" i="1"/>
  <c r="K94" i="6"/>
  <c r="K1562" i="1" s="1"/>
  <c r="J1550" i="1"/>
  <c r="K82" i="6"/>
  <c r="K1550" i="1" s="1"/>
  <c r="J1538" i="1"/>
  <c r="K70" i="6"/>
  <c r="K1538" i="1" s="1"/>
  <c r="J1526" i="1"/>
  <c r="K58" i="6"/>
  <c r="K1526" i="1" s="1"/>
  <c r="J1514" i="1"/>
  <c r="K46" i="6"/>
  <c r="K1514" i="1" s="1"/>
  <c r="I1506" i="1"/>
  <c r="J38" i="6"/>
  <c r="J1494" i="1"/>
  <c r="K26" i="6"/>
  <c r="K1494" i="1" s="1"/>
  <c r="J1486" i="1"/>
  <c r="K18" i="6"/>
  <c r="K1486" i="1" s="1"/>
  <c r="I1738" i="1"/>
  <c r="I1686" i="1"/>
  <c r="I1638" i="1"/>
  <c r="I1618" i="1"/>
  <c r="I1610" i="1"/>
  <c r="I225" i="1" s="1"/>
  <c r="I1586" i="1"/>
  <c r="I1578" i="1"/>
  <c r="I1514" i="1"/>
  <c r="I1490" i="1"/>
  <c r="K297" i="6"/>
  <c r="K1765" i="1" s="1"/>
  <c r="J1765" i="1"/>
  <c r="K293" i="6"/>
  <c r="K1761" i="1" s="1"/>
  <c r="J1761" i="1"/>
  <c r="K289" i="6"/>
  <c r="K1757" i="1" s="1"/>
  <c r="J1757" i="1"/>
  <c r="I1753" i="1"/>
  <c r="J285" i="6"/>
  <c r="K281" i="6"/>
  <c r="K1749" i="1" s="1"/>
  <c r="J1749" i="1"/>
  <c r="K277" i="6"/>
  <c r="K1745" i="1" s="1"/>
  <c r="J1745" i="1"/>
  <c r="I1741" i="1"/>
  <c r="J273" i="6"/>
  <c r="K269" i="6"/>
  <c r="K1737" i="1" s="1"/>
  <c r="J1737" i="1"/>
  <c r="K265" i="6"/>
  <c r="K1733" i="1" s="1"/>
  <c r="J1733" i="1"/>
  <c r="K261" i="6"/>
  <c r="K1729" i="1" s="1"/>
  <c r="J1729" i="1"/>
  <c r="K257" i="6"/>
  <c r="K1725" i="1" s="1"/>
  <c r="J1725" i="1"/>
  <c r="I1721" i="1"/>
  <c r="J253" i="6"/>
  <c r="K249" i="6"/>
  <c r="K1717" i="1" s="1"/>
  <c r="J1717" i="1"/>
  <c r="K245" i="6"/>
  <c r="K1713" i="1" s="1"/>
  <c r="J1713" i="1"/>
  <c r="K241" i="6"/>
  <c r="K1709" i="1" s="1"/>
  <c r="J1709" i="1"/>
  <c r="K237" i="6"/>
  <c r="K1705" i="1" s="1"/>
  <c r="J1705" i="1"/>
  <c r="K233" i="6"/>
  <c r="K1701" i="1" s="1"/>
  <c r="J1701" i="1"/>
  <c r="K229" i="6"/>
  <c r="K1697" i="1" s="1"/>
  <c r="J1697" i="1"/>
  <c r="I1693" i="1"/>
  <c r="J225" i="6"/>
  <c r="K221" i="6"/>
  <c r="K1689" i="1" s="1"/>
  <c r="J1689" i="1"/>
  <c r="K217" i="6"/>
  <c r="K1685" i="1" s="1"/>
  <c r="J1685" i="1"/>
  <c r="K213" i="6"/>
  <c r="K1681" i="1" s="1"/>
  <c r="J1681" i="1"/>
  <c r="K209" i="6"/>
  <c r="K1677" i="1" s="1"/>
  <c r="J1677" i="1"/>
  <c r="K205" i="6"/>
  <c r="K1673" i="1" s="1"/>
  <c r="J1673" i="1"/>
  <c r="I1669" i="1"/>
  <c r="J201" i="6"/>
  <c r="I1665" i="1"/>
  <c r="J197" i="6"/>
  <c r="K193" i="6"/>
  <c r="K1661" i="1" s="1"/>
  <c r="J1661" i="1"/>
  <c r="I1657" i="1"/>
  <c r="J189" i="6"/>
  <c r="K185" i="6"/>
  <c r="K1653" i="1" s="1"/>
  <c r="K231" i="1" s="1"/>
  <c r="J1653" i="1"/>
  <c r="J231" i="1" s="1"/>
  <c r="K181" i="6"/>
  <c r="K1649" i="1" s="1"/>
  <c r="J1649" i="1"/>
  <c r="K177" i="6"/>
  <c r="K1645" i="1" s="1"/>
  <c r="J1645" i="1"/>
  <c r="K173" i="6"/>
  <c r="K1641" i="1" s="1"/>
  <c r="J1641" i="1"/>
  <c r="K169" i="6"/>
  <c r="K1637" i="1" s="1"/>
  <c r="J1637" i="1"/>
  <c r="K165" i="6"/>
  <c r="K1633" i="1" s="1"/>
  <c r="J1633" i="1"/>
  <c r="K161" i="6"/>
  <c r="K1629" i="1" s="1"/>
  <c r="J1629" i="1"/>
  <c r="I1625" i="1"/>
  <c r="J157" i="6"/>
  <c r="I1621" i="1"/>
  <c r="J153" i="6"/>
  <c r="K149" i="6"/>
  <c r="K1617" i="1" s="1"/>
  <c r="J1617" i="1"/>
  <c r="K145" i="6"/>
  <c r="K1613" i="1" s="1"/>
  <c r="J1613" i="1"/>
  <c r="K141" i="6"/>
  <c r="K1609" i="1" s="1"/>
  <c r="J1609" i="1"/>
  <c r="K137" i="6"/>
  <c r="K1605" i="1" s="1"/>
  <c r="J1605" i="1"/>
  <c r="I1601" i="1"/>
  <c r="J133" i="6"/>
  <c r="K129" i="6"/>
  <c r="K1597" i="1" s="1"/>
  <c r="J1597" i="1"/>
  <c r="K125" i="6"/>
  <c r="K1593" i="1" s="1"/>
  <c r="J1593" i="1"/>
  <c r="K121" i="6"/>
  <c r="K1589" i="1" s="1"/>
  <c r="J1589" i="1"/>
  <c r="K117" i="6"/>
  <c r="K1585" i="1" s="1"/>
  <c r="J1585" i="1"/>
  <c r="K113" i="6"/>
  <c r="K1581" i="1" s="1"/>
  <c r="J1581" i="1"/>
  <c r="K109" i="6"/>
  <c r="K1577" i="1" s="1"/>
  <c r="J1577" i="1"/>
  <c r="K105" i="6"/>
  <c r="K1573" i="1" s="1"/>
  <c r="J1573" i="1"/>
  <c r="K101" i="6"/>
  <c r="K1569" i="1" s="1"/>
  <c r="J1569" i="1"/>
  <c r="K97" i="6"/>
  <c r="K1565" i="1" s="1"/>
  <c r="J1565" i="1"/>
  <c r="K93" i="6"/>
  <c r="K1561" i="1" s="1"/>
  <c r="J1561" i="1"/>
  <c r="K89" i="6"/>
  <c r="K1557" i="1" s="1"/>
  <c r="J1557" i="1"/>
  <c r="K85" i="6"/>
  <c r="K1553" i="1" s="1"/>
  <c r="J1553" i="1"/>
  <c r="I1549" i="1"/>
  <c r="J81" i="6"/>
  <c r="K77" i="6"/>
  <c r="K1545" i="1" s="1"/>
  <c r="K330" i="1" s="1"/>
  <c r="J1545" i="1"/>
  <c r="J330" i="1" s="1"/>
  <c r="K73" i="6"/>
  <c r="K1541" i="1" s="1"/>
  <c r="J1541" i="1"/>
  <c r="K69" i="6"/>
  <c r="K1537" i="1" s="1"/>
  <c r="J1537" i="1"/>
  <c r="K65" i="6"/>
  <c r="K1533" i="1" s="1"/>
  <c r="J1533" i="1"/>
  <c r="I1529" i="1"/>
  <c r="J61" i="6"/>
  <c r="I1525" i="1"/>
  <c r="J57" i="6"/>
  <c r="K53" i="6"/>
  <c r="K1521" i="1" s="1"/>
  <c r="J1521" i="1"/>
  <c r="I1517" i="1"/>
  <c r="J49" i="6"/>
  <c r="K45" i="6"/>
  <c r="K1513" i="1" s="1"/>
  <c r="J1513" i="1"/>
  <c r="K41" i="6"/>
  <c r="K1509" i="1" s="1"/>
  <c r="J1509" i="1"/>
  <c r="K37" i="6"/>
  <c r="K1505" i="1" s="1"/>
  <c r="J1505" i="1"/>
  <c r="K33" i="6"/>
  <c r="K1501" i="1" s="1"/>
  <c r="J1501" i="1"/>
  <c r="K29" i="6"/>
  <c r="K1497" i="1" s="1"/>
  <c r="J1497" i="1"/>
  <c r="K25" i="6"/>
  <c r="K1493" i="1" s="1"/>
  <c r="J1493" i="1"/>
  <c r="K21" i="6"/>
  <c r="K1489" i="1" s="1"/>
  <c r="J1489" i="1"/>
  <c r="K17" i="6"/>
  <c r="K1485" i="1" s="1"/>
  <c r="J1485" i="1"/>
  <c r="K13" i="6"/>
  <c r="K1481" i="1" s="1"/>
  <c r="J1481" i="1"/>
  <c r="K9" i="6"/>
  <c r="K1477" i="1" s="1"/>
  <c r="J1477" i="1"/>
  <c r="I1761" i="1"/>
  <c r="I1757" i="1"/>
  <c r="I1751" i="1"/>
  <c r="I1747" i="1"/>
  <c r="I1743" i="1"/>
  <c r="I1737" i="1"/>
  <c r="I1733" i="1"/>
  <c r="I1729" i="1"/>
  <c r="I1725" i="1"/>
  <c r="I1719" i="1"/>
  <c r="I1715" i="1"/>
  <c r="I1708" i="1"/>
  <c r="I1704" i="1"/>
  <c r="I1699" i="1"/>
  <c r="I248" i="1" s="1"/>
  <c r="I1695" i="1"/>
  <c r="I1689" i="1"/>
  <c r="I1685" i="1"/>
  <c r="I1681" i="1"/>
  <c r="I1675" i="1"/>
  <c r="I1671" i="1"/>
  <c r="I1664" i="1"/>
  <c r="I1660" i="1"/>
  <c r="I1655" i="1"/>
  <c r="I233" i="1" s="1"/>
  <c r="I1651" i="1"/>
  <c r="I1646" i="1"/>
  <c r="I1641" i="1"/>
  <c r="I1637" i="1"/>
  <c r="I1632" i="1"/>
  <c r="I1628" i="1"/>
  <c r="I1622" i="1"/>
  <c r="I1617" i="1"/>
  <c r="I1613" i="1"/>
  <c r="I1609" i="1"/>
  <c r="I224" i="1" s="1"/>
  <c r="I1605" i="1"/>
  <c r="I1598" i="1"/>
  <c r="I1594" i="1"/>
  <c r="I1589" i="1"/>
  <c r="I1585" i="1"/>
  <c r="I1581" i="1"/>
  <c r="I1577" i="1"/>
  <c r="I1571" i="1"/>
  <c r="I1567" i="1"/>
  <c r="I1563" i="1"/>
  <c r="I1558" i="1"/>
  <c r="I1554" i="1"/>
  <c r="I1550" i="1"/>
  <c r="I1544" i="1"/>
  <c r="I1540" i="1"/>
  <c r="I1533" i="1"/>
  <c r="I1528" i="1"/>
  <c r="I1522" i="1"/>
  <c r="I1518" i="1"/>
  <c r="I1513" i="1"/>
  <c r="I239" i="1" s="1"/>
  <c r="I1509" i="1"/>
  <c r="I1502" i="1"/>
  <c r="I1498" i="1"/>
  <c r="I1493" i="1"/>
  <c r="I1489" i="1"/>
  <c r="I1484" i="1"/>
  <c r="I1480" i="1"/>
  <c r="K298" i="6"/>
  <c r="K1766" i="1" s="1"/>
  <c r="J1766" i="1"/>
  <c r="K286" i="6"/>
  <c r="K1754" i="1" s="1"/>
  <c r="J1754" i="1"/>
  <c r="K274" i="6"/>
  <c r="K1742" i="1" s="1"/>
  <c r="J1742" i="1"/>
  <c r="K262" i="6"/>
  <c r="K1730" i="1" s="1"/>
  <c r="J1730" i="1"/>
  <c r="K250" i="6"/>
  <c r="K1718" i="1" s="1"/>
  <c r="J1718" i="1"/>
  <c r="I1710" i="1"/>
  <c r="J242" i="6"/>
  <c r="I1702" i="1"/>
  <c r="J234" i="6"/>
  <c r="K222" i="6"/>
  <c r="K1690" i="1" s="1"/>
  <c r="J1690" i="1"/>
  <c r="K206" i="6"/>
  <c r="K1674" i="1" s="1"/>
  <c r="J1674" i="1"/>
  <c r="K158" i="6"/>
  <c r="K1626" i="1" s="1"/>
  <c r="J1626" i="1"/>
  <c r="K146" i="6"/>
  <c r="K1614" i="1" s="1"/>
  <c r="J1614" i="1"/>
  <c r="J1598" i="1"/>
  <c r="K130" i="6"/>
  <c r="K1598" i="1" s="1"/>
  <c r="J1586" i="1"/>
  <c r="K118" i="6"/>
  <c r="K1586" i="1" s="1"/>
  <c r="I1574" i="1"/>
  <c r="J1566" i="1"/>
  <c r="K98" i="6"/>
  <c r="K1566" i="1" s="1"/>
  <c r="J1554" i="1"/>
  <c r="K86" i="6"/>
  <c r="K1554" i="1" s="1"/>
  <c r="J1542" i="1"/>
  <c r="K74" i="6"/>
  <c r="K1542" i="1" s="1"/>
  <c r="I1534" i="1"/>
  <c r="J66" i="6"/>
  <c r="J1522" i="1"/>
  <c r="K54" i="6"/>
  <c r="K1522" i="1" s="1"/>
  <c r="J1510" i="1"/>
  <c r="K42" i="6"/>
  <c r="K1510" i="1" s="1"/>
  <c r="J1498" i="1"/>
  <c r="K30" i="6"/>
  <c r="K1498" i="1" s="1"/>
  <c r="J1482" i="1"/>
  <c r="K14" i="6"/>
  <c r="K1482" i="1" s="1"/>
  <c r="I1758" i="1"/>
  <c r="I1734" i="1"/>
  <c r="I1726" i="1"/>
  <c r="I1682" i="1"/>
  <c r="I1614" i="1"/>
  <c r="I1606" i="1"/>
  <c r="I1582" i="1"/>
  <c r="I1530" i="1"/>
  <c r="I1510" i="1"/>
  <c r="I1494" i="1"/>
  <c r="J1476" i="1"/>
  <c r="K8" i="6"/>
  <c r="K1476" i="1" s="1"/>
  <c r="I1764" i="1"/>
  <c r="J296" i="6"/>
  <c r="K292" i="6"/>
  <c r="K1760" i="1" s="1"/>
  <c r="J1760" i="1"/>
  <c r="K288" i="6"/>
  <c r="K1756" i="1" s="1"/>
  <c r="J1756" i="1"/>
  <c r="K284" i="6"/>
  <c r="K1752" i="1" s="1"/>
  <c r="J1752" i="1"/>
  <c r="K280" i="6"/>
  <c r="K1748" i="1" s="1"/>
  <c r="J1748" i="1"/>
  <c r="K276" i="6"/>
  <c r="K1744" i="1" s="1"/>
  <c r="J1744" i="1"/>
  <c r="K272" i="6"/>
  <c r="K1740" i="1" s="1"/>
  <c r="J1740" i="1"/>
  <c r="K268" i="6"/>
  <c r="K1736" i="1" s="1"/>
  <c r="J1736" i="1"/>
  <c r="K264" i="6"/>
  <c r="K1732" i="1" s="1"/>
  <c r="J1732" i="1"/>
  <c r="K260" i="6"/>
  <c r="K1728" i="1" s="1"/>
  <c r="J1728" i="1"/>
  <c r="K256" i="6"/>
  <c r="K1724" i="1" s="1"/>
  <c r="J1724" i="1"/>
  <c r="K252" i="6"/>
  <c r="K1720" i="1" s="1"/>
  <c r="J1720" i="1"/>
  <c r="K248" i="6"/>
  <c r="K1716" i="1" s="1"/>
  <c r="J1716" i="1"/>
  <c r="I1712" i="1"/>
  <c r="J244" i="6"/>
  <c r="K240" i="6"/>
  <c r="K1708" i="1" s="1"/>
  <c r="J1708" i="1"/>
  <c r="K236" i="6"/>
  <c r="K1704" i="1" s="1"/>
  <c r="J1704" i="1"/>
  <c r="K232" i="6"/>
  <c r="K1700" i="1" s="1"/>
  <c r="J1700" i="1"/>
  <c r="K228" i="6"/>
  <c r="K1696" i="1" s="1"/>
  <c r="J1696" i="1"/>
  <c r="K224" i="6"/>
  <c r="K1692" i="1" s="1"/>
  <c r="J1692" i="1"/>
  <c r="K220" i="6"/>
  <c r="K1688" i="1" s="1"/>
  <c r="J1688" i="1"/>
  <c r="K216" i="6"/>
  <c r="K1684" i="1" s="1"/>
  <c r="J1684" i="1"/>
  <c r="K212" i="6"/>
  <c r="K1680" i="1" s="1"/>
  <c r="J1680" i="1"/>
  <c r="I1676" i="1"/>
  <c r="J208" i="6"/>
  <c r="K204" i="6"/>
  <c r="K1672" i="1" s="1"/>
  <c r="J1672" i="1"/>
  <c r="K200" i="6"/>
  <c r="K1668" i="1" s="1"/>
  <c r="J1668" i="1"/>
  <c r="K196" i="6"/>
  <c r="K1664" i="1" s="1"/>
  <c r="J1664" i="1"/>
  <c r="K192" i="6"/>
  <c r="K1660" i="1" s="1"/>
  <c r="J1660" i="1"/>
  <c r="K188" i="6"/>
  <c r="K1656" i="1" s="1"/>
  <c r="J1656" i="1"/>
  <c r="K184" i="6"/>
  <c r="K1652" i="1" s="1"/>
  <c r="J1652" i="1"/>
  <c r="I1648" i="1"/>
  <c r="J180" i="6"/>
  <c r="I1644" i="1"/>
  <c r="J176" i="6"/>
  <c r="J1640" i="1"/>
  <c r="K172" i="6"/>
  <c r="K1640" i="1" s="1"/>
  <c r="K168" i="6"/>
  <c r="K1636" i="1" s="1"/>
  <c r="J1636" i="1"/>
  <c r="J1632" i="1"/>
  <c r="K164" i="6"/>
  <c r="K1632" i="1" s="1"/>
  <c r="J1628" i="1"/>
  <c r="K160" i="6"/>
  <c r="K1628" i="1" s="1"/>
  <c r="J1624" i="1"/>
  <c r="K156" i="6"/>
  <c r="K1624" i="1" s="1"/>
  <c r="K152" i="6"/>
  <c r="K1620" i="1" s="1"/>
  <c r="J1620" i="1"/>
  <c r="J1616" i="1"/>
  <c r="K148" i="6"/>
  <c r="K1616" i="1" s="1"/>
  <c r="J1612" i="1"/>
  <c r="K144" i="6"/>
  <c r="K1612" i="1" s="1"/>
  <c r="J1608" i="1"/>
  <c r="K140" i="6"/>
  <c r="K1608" i="1" s="1"/>
  <c r="K136" i="6"/>
  <c r="K1604" i="1" s="1"/>
  <c r="J1604" i="1"/>
  <c r="J1600" i="1"/>
  <c r="K132" i="6"/>
  <c r="K1600" i="1" s="1"/>
  <c r="K128" i="6"/>
  <c r="K1596" i="1" s="1"/>
  <c r="J1596" i="1"/>
  <c r="J1592" i="1"/>
  <c r="K124" i="6"/>
  <c r="K1592" i="1" s="1"/>
  <c r="K120" i="6"/>
  <c r="K1588" i="1" s="1"/>
  <c r="J1588" i="1"/>
  <c r="J1584" i="1"/>
  <c r="K116" i="6"/>
  <c r="K1584" i="1" s="1"/>
  <c r="K112" i="6"/>
  <c r="K1580" i="1" s="1"/>
  <c r="J1580" i="1"/>
  <c r="J1576" i="1"/>
  <c r="I1572" i="1"/>
  <c r="J1568" i="1"/>
  <c r="K100" i="6"/>
  <c r="K96" i="6"/>
  <c r="K1564" i="1" s="1"/>
  <c r="J1564" i="1"/>
  <c r="I1560" i="1"/>
  <c r="K88" i="6"/>
  <c r="K1556" i="1" s="1"/>
  <c r="J1556" i="1"/>
  <c r="J1552" i="1"/>
  <c r="K84" i="6"/>
  <c r="K1552" i="1" s="1"/>
  <c r="K80" i="6"/>
  <c r="K1548" i="1" s="1"/>
  <c r="J1548" i="1"/>
  <c r="J1544" i="1"/>
  <c r="K76" i="6"/>
  <c r="K1544" i="1" s="1"/>
  <c r="K72" i="6"/>
  <c r="K1540" i="1" s="1"/>
  <c r="J1540" i="1"/>
  <c r="J1536" i="1"/>
  <c r="K68" i="6"/>
  <c r="K1536" i="1" s="1"/>
  <c r="K64" i="6"/>
  <c r="K1532" i="1" s="1"/>
  <c r="J1532" i="1"/>
  <c r="J1528" i="1"/>
  <c r="K60" i="6"/>
  <c r="K1528" i="1" s="1"/>
  <c r="K56" i="6"/>
  <c r="K1524" i="1" s="1"/>
  <c r="J1524" i="1"/>
  <c r="J1520" i="1"/>
  <c r="K52" i="6"/>
  <c r="K1520" i="1" s="1"/>
  <c r="K48" i="6"/>
  <c r="K1516" i="1" s="1"/>
  <c r="J1516" i="1"/>
  <c r="J1512" i="1"/>
  <c r="K44" i="6"/>
  <c r="K1512" i="1" s="1"/>
  <c r="I1508" i="1"/>
  <c r="J40" i="6"/>
  <c r="I1504" i="1"/>
  <c r="J36" i="6"/>
  <c r="K32" i="6"/>
  <c r="K1500" i="1" s="1"/>
  <c r="J1500" i="1"/>
  <c r="I1496" i="1"/>
  <c r="J28" i="6"/>
  <c r="K24" i="6"/>
  <c r="K1492" i="1" s="1"/>
  <c r="J1492" i="1"/>
  <c r="J1488" i="1"/>
  <c r="K20" i="6"/>
  <c r="K1488" i="1" s="1"/>
  <c r="K16" i="6"/>
  <c r="K1484" i="1" s="1"/>
  <c r="J1484" i="1"/>
  <c r="J1480" i="1"/>
  <c r="K12" i="6"/>
  <c r="K1480" i="1" s="1"/>
  <c r="I1766" i="1"/>
  <c r="I1760" i="1"/>
  <c r="I1756" i="1"/>
  <c r="I1750" i="1"/>
  <c r="I1746" i="1"/>
  <c r="I1742" i="1"/>
  <c r="I1736" i="1"/>
  <c r="I1732" i="1"/>
  <c r="I1728" i="1"/>
  <c r="I1724" i="1"/>
  <c r="I1718" i="1"/>
  <c r="I1713" i="1"/>
  <c r="I1707" i="1"/>
  <c r="I1703" i="1"/>
  <c r="I1698" i="1"/>
  <c r="I247" i="1" s="1"/>
  <c r="I1694" i="1"/>
  <c r="I1688" i="1"/>
  <c r="I1684" i="1"/>
  <c r="I1680" i="1"/>
  <c r="I1674" i="1"/>
  <c r="I1670" i="1"/>
  <c r="I1663" i="1"/>
  <c r="I1659" i="1"/>
  <c r="I1654" i="1"/>
  <c r="I232" i="1" s="1"/>
  <c r="I1650" i="1"/>
  <c r="I1645" i="1"/>
  <c r="I1640" i="1"/>
  <c r="I1636" i="1"/>
  <c r="I1631" i="1"/>
  <c r="I1627" i="1"/>
  <c r="I1620" i="1"/>
  <c r="I1616" i="1"/>
  <c r="I1612" i="1"/>
  <c r="I1608" i="1"/>
  <c r="I1604" i="1"/>
  <c r="I1597" i="1"/>
  <c r="I1593" i="1"/>
  <c r="I1588" i="1"/>
  <c r="I1584" i="1"/>
  <c r="I1580" i="1"/>
  <c r="I1576" i="1"/>
  <c r="I1570" i="1"/>
  <c r="I1566" i="1"/>
  <c r="I1562" i="1"/>
  <c r="I1557" i="1"/>
  <c r="I1553" i="1"/>
  <c r="I1548" i="1"/>
  <c r="I1543" i="1"/>
  <c r="I1538" i="1"/>
  <c r="I1532" i="1"/>
  <c r="I1526" i="1"/>
  <c r="I1521" i="1"/>
  <c r="I1516" i="1"/>
  <c r="I1512" i="1"/>
  <c r="I1507" i="1"/>
  <c r="I1501" i="1"/>
  <c r="I1497" i="1"/>
  <c r="I1492" i="1"/>
  <c r="I1488" i="1"/>
  <c r="I1483" i="1"/>
  <c r="I1479" i="1"/>
  <c r="I1762" i="1"/>
  <c r="J294" i="6"/>
  <c r="K282" i="6"/>
  <c r="K1750" i="1" s="1"/>
  <c r="J1750" i="1"/>
  <c r="K270" i="6"/>
  <c r="K1738" i="1" s="1"/>
  <c r="J1738" i="1"/>
  <c r="K258" i="6"/>
  <c r="K1726" i="1" s="1"/>
  <c r="J1726" i="1"/>
  <c r="I1714" i="1"/>
  <c r="J246" i="6"/>
  <c r="K230" i="6"/>
  <c r="K1698" i="1" s="1"/>
  <c r="K247" i="1" s="1"/>
  <c r="J1698" i="1"/>
  <c r="J247" i="1" s="1"/>
  <c r="K218" i="6"/>
  <c r="K1686" i="1" s="1"/>
  <c r="J1686" i="1"/>
  <c r="I1678" i="1"/>
  <c r="J210" i="6"/>
  <c r="K198" i="6"/>
  <c r="K1666" i="1" s="1"/>
  <c r="J1666" i="1"/>
  <c r="K190" i="6"/>
  <c r="K1658" i="1" s="1"/>
  <c r="J1658" i="1"/>
  <c r="K182" i="6"/>
  <c r="K1650" i="1" s="1"/>
  <c r="J1650" i="1"/>
  <c r="K174" i="6"/>
  <c r="K1642" i="1" s="1"/>
  <c r="J1642" i="1"/>
  <c r="I1634" i="1"/>
  <c r="K154" i="6"/>
  <c r="K1622" i="1" s="1"/>
  <c r="J1622" i="1"/>
  <c r="J1606" i="1"/>
  <c r="K138" i="6"/>
  <c r="K1606" i="1" s="1"/>
  <c r="J1594" i="1"/>
  <c r="K126" i="6"/>
  <c r="K1594" i="1" s="1"/>
  <c r="J1582" i="1"/>
  <c r="K114" i="6"/>
  <c r="K1582" i="1" s="1"/>
  <c r="J1570" i="1"/>
  <c r="K102" i="6"/>
  <c r="K1570" i="1" s="1"/>
  <c r="J1558" i="1"/>
  <c r="K90" i="6"/>
  <c r="K1558" i="1" s="1"/>
  <c r="I1546" i="1"/>
  <c r="I341" i="1" s="1"/>
  <c r="J78" i="6"/>
  <c r="J1530" i="1"/>
  <c r="K62" i="6"/>
  <c r="K1530" i="1" s="1"/>
  <c r="J1518" i="1"/>
  <c r="K50" i="6"/>
  <c r="K1518" i="1" s="1"/>
  <c r="J1502" i="1"/>
  <c r="K34" i="6"/>
  <c r="K1502" i="1" s="1"/>
  <c r="J1490" i="1"/>
  <c r="K22" i="6"/>
  <c r="K1490" i="1" s="1"/>
  <c r="J1478" i="1"/>
  <c r="K10" i="6"/>
  <c r="K1478" i="1" s="1"/>
  <c r="I1730" i="1"/>
  <c r="I1690" i="1"/>
  <c r="I1666" i="1"/>
  <c r="I1642" i="1"/>
  <c r="K295" i="6"/>
  <c r="K1763" i="1" s="1"/>
  <c r="J1763" i="1"/>
  <c r="K291" i="6"/>
  <c r="K1759" i="1" s="1"/>
  <c r="J1759" i="1"/>
  <c r="I1755" i="1"/>
  <c r="J287" i="6"/>
  <c r="K283" i="6"/>
  <c r="K1751" i="1" s="1"/>
  <c r="J1751" i="1"/>
  <c r="K279" i="6"/>
  <c r="K1747" i="1" s="1"/>
  <c r="J1747" i="1"/>
  <c r="K275" i="6"/>
  <c r="K1743" i="1" s="1"/>
  <c r="J1743" i="1"/>
  <c r="I1739" i="1"/>
  <c r="J271" i="6"/>
  <c r="K267" i="6"/>
  <c r="K1735" i="1" s="1"/>
  <c r="J1735" i="1"/>
  <c r="K263" i="6"/>
  <c r="K1731" i="1" s="1"/>
  <c r="J1731" i="1"/>
  <c r="K259" i="6"/>
  <c r="K1727" i="1" s="1"/>
  <c r="J1727" i="1"/>
  <c r="I1723" i="1"/>
  <c r="J255" i="6"/>
  <c r="K251" i="6"/>
  <c r="K1719" i="1" s="1"/>
  <c r="J1719" i="1"/>
  <c r="K247" i="6"/>
  <c r="K1715" i="1" s="1"/>
  <c r="J1715" i="1"/>
  <c r="K243" i="6"/>
  <c r="K1711" i="1" s="1"/>
  <c r="J1711" i="1"/>
  <c r="K239" i="6"/>
  <c r="K1707" i="1" s="1"/>
  <c r="J1707" i="1"/>
  <c r="K235" i="6"/>
  <c r="K1703" i="1" s="1"/>
  <c r="J1703" i="1"/>
  <c r="K231" i="6"/>
  <c r="K1699" i="1" s="1"/>
  <c r="J1699" i="1"/>
  <c r="K227" i="6"/>
  <c r="K1695" i="1" s="1"/>
  <c r="J1695" i="1"/>
  <c r="I1691" i="1"/>
  <c r="J223" i="6"/>
  <c r="K219" i="6"/>
  <c r="K1687" i="1" s="1"/>
  <c r="J1687" i="1"/>
  <c r="K215" i="6"/>
  <c r="K1683" i="1" s="1"/>
  <c r="J1683" i="1"/>
  <c r="K211" i="6"/>
  <c r="K1679" i="1" s="1"/>
  <c r="J1679" i="1"/>
  <c r="K207" i="6"/>
  <c r="K1675" i="1" s="1"/>
  <c r="J1675" i="1"/>
  <c r="K203" i="6"/>
  <c r="K1671" i="1" s="1"/>
  <c r="J1671" i="1"/>
  <c r="I1667" i="1"/>
  <c r="J199" i="6"/>
  <c r="K195" i="6"/>
  <c r="K1663" i="1" s="1"/>
  <c r="J1663" i="1"/>
  <c r="K191" i="6"/>
  <c r="K1659" i="1" s="1"/>
  <c r="J1659" i="1"/>
  <c r="K187" i="6"/>
  <c r="K1655" i="1" s="1"/>
  <c r="K233" i="1" s="1"/>
  <c r="J1655" i="1"/>
  <c r="J233" i="1" s="1"/>
  <c r="K183" i="6"/>
  <c r="K1651" i="1" s="1"/>
  <c r="J1651" i="1"/>
  <c r="K179" i="6"/>
  <c r="K1647" i="1" s="1"/>
  <c r="J1647" i="1"/>
  <c r="K175" i="6"/>
  <c r="K1643" i="1" s="1"/>
  <c r="J1643" i="1"/>
  <c r="K171" i="6"/>
  <c r="K1639" i="1" s="1"/>
  <c r="J1639" i="1"/>
  <c r="K167" i="6"/>
  <c r="K1635" i="1" s="1"/>
  <c r="J1635" i="1"/>
  <c r="K163" i="6"/>
  <c r="K1631" i="1" s="1"/>
  <c r="J1631" i="1"/>
  <c r="K159" i="6"/>
  <c r="K1627" i="1" s="1"/>
  <c r="J1627" i="1"/>
  <c r="I1623" i="1"/>
  <c r="J155" i="6"/>
  <c r="K151" i="6"/>
  <c r="K1619" i="1" s="1"/>
  <c r="J1619" i="1"/>
  <c r="K147" i="6"/>
  <c r="K1615" i="1" s="1"/>
  <c r="J1615" i="1"/>
  <c r="K143" i="6"/>
  <c r="K1611" i="1" s="1"/>
  <c r="J1611" i="1"/>
  <c r="K139" i="6"/>
  <c r="K1607" i="1" s="1"/>
  <c r="J1607" i="1"/>
  <c r="I1603" i="1"/>
  <c r="J135" i="6"/>
  <c r="I1599" i="1"/>
  <c r="J131" i="6"/>
  <c r="K127" i="6"/>
  <c r="K1595" i="1" s="1"/>
  <c r="J1595" i="1"/>
  <c r="K123" i="6"/>
  <c r="K1591" i="1" s="1"/>
  <c r="J1591" i="1"/>
  <c r="K119" i="6"/>
  <c r="K1587" i="1" s="1"/>
  <c r="K286" i="1" s="1"/>
  <c r="J1587" i="1"/>
  <c r="J286" i="1" s="1"/>
  <c r="K115" i="6"/>
  <c r="K1583" i="1" s="1"/>
  <c r="J1583" i="1"/>
  <c r="K111" i="6"/>
  <c r="K1579" i="1" s="1"/>
  <c r="J1579" i="1"/>
  <c r="K107" i="6"/>
  <c r="K1575" i="1" s="1"/>
  <c r="J1575" i="1"/>
  <c r="K103" i="6"/>
  <c r="K1571" i="1" s="1"/>
  <c r="J1571" i="1"/>
  <c r="K99" i="6"/>
  <c r="K1567" i="1" s="1"/>
  <c r="J1567" i="1"/>
  <c r="K95" i="6"/>
  <c r="K1563" i="1" s="1"/>
  <c r="J1563" i="1"/>
  <c r="K91" i="6"/>
  <c r="K1559" i="1" s="1"/>
  <c r="J1559" i="1"/>
  <c r="K87" i="6"/>
  <c r="K1555" i="1" s="1"/>
  <c r="J1555" i="1"/>
  <c r="K83" i="6"/>
  <c r="K1551" i="1" s="1"/>
  <c r="J1551" i="1"/>
  <c r="K79" i="6"/>
  <c r="K1547" i="1" s="1"/>
  <c r="J1547" i="1"/>
  <c r="K75" i="6"/>
  <c r="K1543" i="1" s="1"/>
  <c r="J1543" i="1"/>
  <c r="I1539" i="1"/>
  <c r="J71" i="6"/>
  <c r="I1535" i="1"/>
  <c r="J67" i="6"/>
  <c r="K63" i="6"/>
  <c r="K1531" i="1" s="1"/>
  <c r="J1531" i="1"/>
  <c r="I1527" i="1"/>
  <c r="J59" i="6"/>
  <c r="K55" i="6"/>
  <c r="K1523" i="1" s="1"/>
  <c r="J1523" i="1"/>
  <c r="K51" i="6"/>
  <c r="K1519" i="1" s="1"/>
  <c r="J1519" i="1"/>
  <c r="K47" i="6"/>
  <c r="K1515" i="1" s="1"/>
  <c r="J1515" i="1"/>
  <c r="K43" i="6"/>
  <c r="K1511" i="1" s="1"/>
  <c r="J1511" i="1"/>
  <c r="K39" i="6"/>
  <c r="K1507" i="1" s="1"/>
  <c r="J1507" i="1"/>
  <c r="K35" i="6"/>
  <c r="K1503" i="1" s="1"/>
  <c r="J1503" i="1"/>
  <c r="K31" i="6"/>
  <c r="K1499" i="1" s="1"/>
  <c r="J1499" i="1"/>
  <c r="K27" i="6"/>
  <c r="K1495" i="1" s="1"/>
  <c r="J1495" i="1"/>
  <c r="K23" i="6"/>
  <c r="K1491" i="1" s="1"/>
  <c r="J1491" i="1"/>
  <c r="I1487" i="1"/>
  <c r="J19" i="6"/>
  <c r="K15" i="6"/>
  <c r="K1483" i="1" s="1"/>
  <c r="J1483" i="1"/>
  <c r="K11" i="6"/>
  <c r="K1479" i="1" s="1"/>
  <c r="J1479" i="1"/>
  <c r="I1476" i="1"/>
  <c r="I1765" i="1"/>
  <c r="I1759" i="1"/>
  <c r="I1754" i="1"/>
  <c r="I1749" i="1"/>
  <c r="I1745" i="1"/>
  <c r="I1740" i="1"/>
  <c r="I1735" i="1"/>
  <c r="I1731" i="1"/>
  <c r="I1727" i="1"/>
  <c r="I1722" i="1"/>
  <c r="I1717" i="1"/>
  <c r="I1711" i="1"/>
  <c r="I1706" i="1"/>
  <c r="I1701" i="1"/>
  <c r="I1697" i="1"/>
  <c r="I1692" i="1"/>
  <c r="I1687" i="1"/>
  <c r="I1683" i="1"/>
  <c r="I1679" i="1"/>
  <c r="I1673" i="1"/>
  <c r="I1668" i="1"/>
  <c r="I1662" i="1"/>
  <c r="I1658" i="1"/>
  <c r="I1653" i="1"/>
  <c r="I231" i="1" s="1"/>
  <c r="I1649" i="1"/>
  <c r="I1643" i="1"/>
  <c r="I1639" i="1"/>
  <c r="I1635" i="1"/>
  <c r="I1630" i="1"/>
  <c r="I1626" i="1"/>
  <c r="I1619" i="1"/>
  <c r="I1615" i="1"/>
  <c r="I1611" i="1"/>
  <c r="I226" i="1" s="1"/>
  <c r="I1607" i="1"/>
  <c r="I1602" i="1"/>
  <c r="I1596" i="1"/>
  <c r="I1592" i="1"/>
  <c r="I1587" i="1"/>
  <c r="I1583" i="1"/>
  <c r="I1579" i="1"/>
  <c r="I1575" i="1"/>
  <c r="I1569" i="1"/>
  <c r="I1565" i="1"/>
  <c r="I1561" i="1"/>
  <c r="I1556" i="1"/>
  <c r="I1552" i="1"/>
  <c r="I1547" i="1"/>
  <c r="I1542" i="1"/>
  <c r="I1537" i="1"/>
  <c r="I1531" i="1"/>
  <c r="I1524" i="1"/>
  <c r="I1520" i="1"/>
  <c r="I1515" i="1"/>
  <c r="I241" i="1" s="1"/>
  <c r="I1511" i="1"/>
  <c r="I1505" i="1"/>
  <c r="I1500" i="1"/>
  <c r="I1495" i="1"/>
  <c r="I1491" i="1"/>
  <c r="I1486" i="1"/>
  <c r="I1482" i="1"/>
  <c r="I1478" i="1"/>
  <c r="K369" i="7"/>
  <c r="K2134" i="1" s="1"/>
  <c r="J2134" i="1"/>
  <c r="I2134" i="1"/>
  <c r="I2136" i="1"/>
  <c r="J371" i="7"/>
  <c r="I748" i="1"/>
  <c r="I569" i="1"/>
  <c r="I411" i="1" s="1"/>
  <c r="I647" i="1"/>
  <c r="I557" i="1"/>
  <c r="I756" i="1"/>
  <c r="I803" i="1"/>
  <c r="I608" i="1"/>
  <c r="I541" i="1"/>
  <c r="I763" i="1"/>
  <c r="I680" i="1"/>
  <c r="I542" i="1"/>
  <c r="I443" i="1"/>
  <c r="I118" i="1" s="1"/>
  <c r="I769" i="1"/>
  <c r="I732" i="1"/>
  <c r="I607" i="1"/>
  <c r="I556" i="1"/>
  <c r="I641" i="1"/>
  <c r="I498" i="1"/>
  <c r="I795" i="1"/>
  <c r="I760" i="1"/>
  <c r="I736" i="1"/>
  <c r="I684" i="1"/>
  <c r="I659" i="1"/>
  <c r="I617" i="1"/>
  <c r="I599" i="1"/>
  <c r="I561" i="1"/>
  <c r="I553" i="1"/>
  <c r="I529" i="1"/>
  <c r="I497" i="1"/>
  <c r="I448" i="1"/>
  <c r="I288" i="1" s="1"/>
  <c r="I685" i="1"/>
  <c r="I677" i="1"/>
  <c r="I462" i="1"/>
  <c r="I772" i="1"/>
  <c r="I759" i="1"/>
  <c r="I735" i="1"/>
  <c r="I681" i="1"/>
  <c r="I651" i="1"/>
  <c r="I616" i="1"/>
  <c r="I595" i="1"/>
  <c r="I560" i="1"/>
  <c r="I549" i="1"/>
  <c r="I526" i="1"/>
  <c r="I491" i="1"/>
  <c r="I447" i="1"/>
  <c r="J790" i="1"/>
  <c r="K790" i="1"/>
  <c r="J782" i="1"/>
  <c r="K346" i="3"/>
  <c r="K782" i="1" s="1"/>
  <c r="I774" i="1"/>
  <c r="J338" i="3"/>
  <c r="J758" i="1"/>
  <c r="K322" i="3"/>
  <c r="K758" i="1" s="1"/>
  <c r="J746" i="1"/>
  <c r="K310" i="3"/>
  <c r="I738" i="1"/>
  <c r="J302" i="3"/>
  <c r="J734" i="1"/>
  <c r="K298" i="3"/>
  <c r="K734" i="1" s="1"/>
  <c r="K290" i="3"/>
  <c r="K726" i="1" s="1"/>
  <c r="J726" i="1"/>
  <c r="I718" i="1"/>
  <c r="J282" i="3"/>
  <c r="K278" i="3"/>
  <c r="K714" i="1" s="1"/>
  <c r="K304" i="1" s="1"/>
  <c r="J714" i="1"/>
  <c r="J304" i="1" s="1"/>
  <c r="I706" i="1"/>
  <c r="J270" i="3"/>
  <c r="K246" i="3"/>
  <c r="K682" i="1" s="1"/>
  <c r="J682" i="1"/>
  <c r="K222" i="3"/>
  <c r="K658" i="1" s="1"/>
  <c r="J658" i="1"/>
  <c r="I654" i="1"/>
  <c r="J218" i="3"/>
  <c r="K210" i="3"/>
  <c r="K646" i="1" s="1"/>
  <c r="J646" i="1"/>
  <c r="I642" i="1"/>
  <c r="I319" i="1" s="1"/>
  <c r="J206" i="3"/>
  <c r="K190" i="3"/>
  <c r="K626" i="1" s="1"/>
  <c r="J626" i="1"/>
  <c r="K162" i="3"/>
  <c r="K598" i="1" s="1"/>
  <c r="J598" i="1"/>
  <c r="K158" i="3"/>
  <c r="K594" i="1" s="1"/>
  <c r="J594" i="1"/>
  <c r="K123" i="3"/>
  <c r="K559" i="1" s="1"/>
  <c r="J559" i="1"/>
  <c r="K119" i="3"/>
  <c r="K555" i="1" s="1"/>
  <c r="J555" i="1"/>
  <c r="K111" i="3"/>
  <c r="K547" i="1" s="1"/>
  <c r="J547" i="1"/>
  <c r="K91" i="3"/>
  <c r="K527" i="1" s="1"/>
  <c r="J527" i="1"/>
  <c r="K67" i="3"/>
  <c r="K503" i="1" s="1"/>
  <c r="J503" i="1"/>
  <c r="K54" i="3"/>
  <c r="K490" i="1" s="1"/>
  <c r="J490" i="1"/>
  <c r="J482" i="1"/>
  <c r="K482" i="1"/>
  <c r="J474" i="1"/>
  <c r="K38" i="3"/>
  <c r="K474" i="1" s="1"/>
  <c r="J21" i="3"/>
  <c r="I25" i="3"/>
  <c r="I445" i="1"/>
  <c r="J9" i="3"/>
  <c r="I778" i="1"/>
  <c r="I694" i="1"/>
  <c r="I478" i="1"/>
  <c r="K365" i="3"/>
  <c r="K801" i="1" s="1"/>
  <c r="J801" i="1"/>
  <c r="I797" i="1"/>
  <c r="I765" i="1"/>
  <c r="J329" i="3"/>
  <c r="K321" i="3"/>
  <c r="K757" i="1" s="1"/>
  <c r="J757" i="1"/>
  <c r="I745" i="1"/>
  <c r="K289" i="3"/>
  <c r="K725" i="1" s="1"/>
  <c r="J725" i="1"/>
  <c r="J701" i="1"/>
  <c r="K265" i="3"/>
  <c r="K701" i="1" s="1"/>
  <c r="K245" i="3"/>
  <c r="K681" i="1" s="1"/>
  <c r="J681" i="1"/>
  <c r="I669" i="1"/>
  <c r="I661" i="1"/>
  <c r="J225" i="3"/>
  <c r="K209" i="3"/>
  <c r="K645" i="1" s="1"/>
  <c r="J645" i="1"/>
  <c r="I637" i="1"/>
  <c r="J201" i="3"/>
  <c r="K197" i="3"/>
  <c r="K633" i="1" s="1"/>
  <c r="J633" i="1"/>
  <c r="K181" i="3"/>
  <c r="K617" i="1" s="1"/>
  <c r="J617" i="1"/>
  <c r="K161" i="3"/>
  <c r="K597" i="1" s="1"/>
  <c r="J597" i="1"/>
  <c r="J558" i="1"/>
  <c r="K122" i="3"/>
  <c r="K558" i="1" s="1"/>
  <c r="J554" i="1"/>
  <c r="K118" i="3"/>
  <c r="K554" i="1" s="1"/>
  <c r="J546" i="1"/>
  <c r="K110" i="3"/>
  <c r="K546" i="1" s="1"/>
  <c r="I538" i="1"/>
  <c r="J102" i="3"/>
  <c r="J526" i="1"/>
  <c r="K90" i="3"/>
  <c r="K526" i="1" s="1"/>
  <c r="K82" i="3"/>
  <c r="K518" i="1" s="1"/>
  <c r="J518" i="1"/>
  <c r="K41" i="3"/>
  <c r="K477" i="1" s="1"/>
  <c r="J477" i="1"/>
  <c r="K37" i="3"/>
  <c r="K473" i="1" s="1"/>
  <c r="J473" i="1"/>
  <c r="J448" i="1"/>
  <c r="J288" i="1" s="1"/>
  <c r="K12" i="3"/>
  <c r="K448" i="1" s="1"/>
  <c r="K288" i="1" s="1"/>
  <c r="I794" i="1"/>
  <c r="I702" i="1"/>
  <c r="I646" i="1"/>
  <c r="I625" i="1"/>
  <c r="I482" i="1"/>
  <c r="I473" i="1"/>
  <c r="J792" i="1"/>
  <c r="K356" i="3"/>
  <c r="K792" i="1" s="1"/>
  <c r="I784" i="1"/>
  <c r="J348" i="3"/>
  <c r="J780" i="1"/>
  <c r="K344" i="3"/>
  <c r="K780" i="1" s="1"/>
  <c r="J772" i="1"/>
  <c r="K336" i="3"/>
  <c r="K772" i="1" s="1"/>
  <c r="J760" i="1"/>
  <c r="K324" i="3"/>
  <c r="K760" i="1" s="1"/>
  <c r="J756" i="1"/>
  <c r="K320" i="3"/>
  <c r="K756" i="1" s="1"/>
  <c r="J748" i="1"/>
  <c r="J744" i="1"/>
  <c r="K308" i="3"/>
  <c r="K744" i="1" s="1"/>
  <c r="I740" i="1"/>
  <c r="K300" i="3"/>
  <c r="K736" i="1" s="1"/>
  <c r="J736" i="1"/>
  <c r="K296" i="3"/>
  <c r="K732" i="1" s="1"/>
  <c r="J732" i="1"/>
  <c r="I728" i="1"/>
  <c r="J292" i="3"/>
  <c r="I724" i="1"/>
  <c r="I720" i="1"/>
  <c r="J284" i="3"/>
  <c r="I716" i="1"/>
  <c r="J280" i="3"/>
  <c r="I708" i="1"/>
  <c r="J272" i="3"/>
  <c r="I704" i="1"/>
  <c r="J268" i="3"/>
  <c r="K264" i="3"/>
  <c r="K700" i="1" s="1"/>
  <c r="J700" i="1"/>
  <c r="I696" i="1"/>
  <c r="J260" i="3"/>
  <c r="K256" i="3"/>
  <c r="K692" i="1" s="1"/>
  <c r="J692" i="1"/>
  <c r="K248" i="3"/>
  <c r="K684" i="1" s="1"/>
  <c r="J684" i="1"/>
  <c r="K244" i="3"/>
  <c r="K680" i="1" s="1"/>
  <c r="J680" i="1"/>
  <c r="K216" i="3"/>
  <c r="K652" i="1" s="1"/>
  <c r="J652" i="1"/>
  <c r="K212" i="3"/>
  <c r="K648" i="1" s="1"/>
  <c r="J648" i="1"/>
  <c r="K208" i="3"/>
  <c r="K644" i="1" s="1"/>
  <c r="J644" i="1"/>
  <c r="I636" i="1"/>
  <c r="J200" i="3"/>
  <c r="K196" i="3"/>
  <c r="K632" i="1" s="1"/>
  <c r="J632" i="1"/>
  <c r="I628" i="1"/>
  <c r="J192" i="3"/>
  <c r="I620" i="1"/>
  <c r="J184" i="3"/>
  <c r="K180" i="3"/>
  <c r="K616" i="1" s="1"/>
  <c r="J616" i="1"/>
  <c r="I612" i="1"/>
  <c r="J176" i="3"/>
  <c r="K172" i="3"/>
  <c r="K608" i="1" s="1"/>
  <c r="J608" i="1"/>
  <c r="K164" i="3"/>
  <c r="K600" i="1" s="1"/>
  <c r="J600" i="1"/>
  <c r="K160" i="3"/>
  <c r="K596" i="1" s="1"/>
  <c r="J596" i="1"/>
  <c r="I584" i="1"/>
  <c r="J148" i="3"/>
  <c r="K144" i="3"/>
  <c r="K580" i="1" s="1"/>
  <c r="J580" i="1"/>
  <c r="K569" i="1"/>
  <c r="J569" i="1"/>
  <c r="I565" i="1"/>
  <c r="K125" i="3"/>
  <c r="K561" i="1" s="1"/>
  <c r="J561" i="1"/>
  <c r="K121" i="3"/>
  <c r="K557" i="1" s="1"/>
  <c r="J557" i="1"/>
  <c r="K117" i="3"/>
  <c r="K553" i="1" s="1"/>
  <c r="J553" i="1"/>
  <c r="K113" i="3"/>
  <c r="K549" i="1" s="1"/>
  <c r="J549" i="1"/>
  <c r="K105" i="3"/>
  <c r="K541" i="1" s="1"/>
  <c r="J541" i="1"/>
  <c r="K93" i="3"/>
  <c r="K529" i="1" s="1"/>
  <c r="J529" i="1"/>
  <c r="I525" i="1"/>
  <c r="J89" i="3"/>
  <c r="K81" i="3"/>
  <c r="K517" i="1" s="1"/>
  <c r="J517" i="1"/>
  <c r="K61" i="3"/>
  <c r="K497" i="1" s="1"/>
  <c r="J497" i="1"/>
  <c r="J488" i="1"/>
  <c r="K52" i="3"/>
  <c r="K488" i="1" s="1"/>
  <c r="I480" i="1"/>
  <c r="J44" i="3"/>
  <c r="J476" i="1"/>
  <c r="K40" i="3"/>
  <c r="K476" i="1" s="1"/>
  <c r="J36" i="3"/>
  <c r="I47" i="3"/>
  <c r="I459" i="1"/>
  <c r="I150" i="1" s="1"/>
  <c r="J23" i="3"/>
  <c r="K11" i="3"/>
  <c r="K447" i="1" s="1"/>
  <c r="J447" i="1"/>
  <c r="K7" i="3"/>
  <c r="K443" i="1" s="1"/>
  <c r="J443" i="1"/>
  <c r="I802" i="1"/>
  <c r="I793" i="1"/>
  <c r="I343" i="1" s="1"/>
  <c r="I780" i="1"/>
  <c r="I771" i="1"/>
  <c r="I762" i="1"/>
  <c r="I758" i="1"/>
  <c r="I746" i="1"/>
  <c r="I734" i="1"/>
  <c r="I725" i="1"/>
  <c r="I701" i="1"/>
  <c r="I692" i="1"/>
  <c r="I683" i="1"/>
  <c r="I679" i="1"/>
  <c r="I658" i="1"/>
  <c r="I649" i="1"/>
  <c r="I645" i="1"/>
  <c r="I633" i="1"/>
  <c r="I619" i="1"/>
  <c r="I610" i="1"/>
  <c r="I601" i="1"/>
  <c r="I597" i="1"/>
  <c r="I593" i="1"/>
  <c r="I564" i="1"/>
  <c r="I559" i="1"/>
  <c r="I555" i="1"/>
  <c r="I547" i="1"/>
  <c r="I540" i="1"/>
  <c r="I528" i="1"/>
  <c r="I518" i="1"/>
  <c r="I503" i="1"/>
  <c r="I489" i="1"/>
  <c r="I481" i="1"/>
  <c r="I476" i="1"/>
  <c r="I472" i="1"/>
  <c r="I458" i="1"/>
  <c r="I149" i="1" s="1"/>
  <c r="I446" i="1"/>
  <c r="J802" i="1"/>
  <c r="K366" i="3"/>
  <c r="K802" i="1" s="1"/>
  <c r="J794" i="1"/>
  <c r="K358" i="3"/>
  <c r="K794" i="1" s="1"/>
  <c r="I786" i="1"/>
  <c r="J350" i="3"/>
  <c r="J778" i="1"/>
  <c r="K342" i="3"/>
  <c r="K778" i="1" s="1"/>
  <c r="J770" i="1"/>
  <c r="K334" i="3"/>
  <c r="K770" i="1" s="1"/>
  <c r="J762" i="1"/>
  <c r="K326" i="3"/>
  <c r="K762" i="1" s="1"/>
  <c r="K266" i="3"/>
  <c r="K702" i="1" s="1"/>
  <c r="J702" i="1"/>
  <c r="K258" i="3"/>
  <c r="K694" i="1" s="1"/>
  <c r="J694" i="1"/>
  <c r="K242" i="3"/>
  <c r="K678" i="1" s="1"/>
  <c r="J678" i="1"/>
  <c r="K214" i="3"/>
  <c r="K650" i="1" s="1"/>
  <c r="J650" i="1"/>
  <c r="K198" i="3"/>
  <c r="K634" i="1" s="1"/>
  <c r="J634" i="1"/>
  <c r="K182" i="3"/>
  <c r="K618" i="1" s="1"/>
  <c r="J618" i="1"/>
  <c r="K174" i="3"/>
  <c r="K610" i="1" s="1"/>
  <c r="J610" i="1"/>
  <c r="I586" i="1"/>
  <c r="J150" i="3"/>
  <c r="I582" i="1"/>
  <c r="J146" i="3"/>
  <c r="I563" i="1"/>
  <c r="J127" i="3"/>
  <c r="I539" i="1"/>
  <c r="J103" i="3"/>
  <c r="K95" i="3"/>
  <c r="K531" i="1" s="1"/>
  <c r="J531" i="1"/>
  <c r="K79" i="3"/>
  <c r="K515" i="1" s="1"/>
  <c r="J515" i="1"/>
  <c r="K63" i="3"/>
  <c r="K499" i="1" s="1"/>
  <c r="J499" i="1"/>
  <c r="J478" i="1"/>
  <c r="K42" i="3"/>
  <c r="K478" i="1" s="1"/>
  <c r="I449" i="1"/>
  <c r="J13" i="3"/>
  <c r="I790" i="1"/>
  <c r="I317" i="1" s="1"/>
  <c r="I714" i="1"/>
  <c r="I304" i="1" s="1"/>
  <c r="I626" i="1"/>
  <c r="I531" i="1"/>
  <c r="I347" i="1" s="1"/>
  <c r="I515" i="1"/>
  <c r="I474" i="1"/>
  <c r="J442" i="1"/>
  <c r="K6" i="3"/>
  <c r="K442" i="1" s="1"/>
  <c r="I805" i="1"/>
  <c r="J369" i="3"/>
  <c r="K357" i="3"/>
  <c r="K793" i="1" s="1"/>
  <c r="J793" i="1"/>
  <c r="K333" i="3"/>
  <c r="K769" i="1" s="1"/>
  <c r="J769" i="1"/>
  <c r="K325" i="3"/>
  <c r="K761" i="1" s="1"/>
  <c r="J761" i="1"/>
  <c r="K297" i="3"/>
  <c r="K733" i="1" s="1"/>
  <c r="J733" i="1"/>
  <c r="J693" i="1"/>
  <c r="K257" i="3"/>
  <c r="K693" i="1" s="1"/>
  <c r="J685" i="1"/>
  <c r="K249" i="3"/>
  <c r="K685" i="1" s="1"/>
  <c r="K241" i="3"/>
  <c r="K677" i="1" s="1"/>
  <c r="J677" i="1"/>
  <c r="K213" i="3"/>
  <c r="K649" i="1" s="1"/>
  <c r="J649" i="1"/>
  <c r="K205" i="3"/>
  <c r="K641" i="1" s="1"/>
  <c r="J641" i="1"/>
  <c r="K189" i="3"/>
  <c r="K625" i="1" s="1"/>
  <c r="J625" i="1"/>
  <c r="K173" i="3"/>
  <c r="K609" i="1" s="1"/>
  <c r="J609" i="1"/>
  <c r="K165" i="3"/>
  <c r="K601" i="1" s="1"/>
  <c r="J601" i="1"/>
  <c r="K157" i="3"/>
  <c r="K593" i="1" s="1"/>
  <c r="J593" i="1"/>
  <c r="I571" i="1"/>
  <c r="J562" i="1"/>
  <c r="K126" i="3"/>
  <c r="K562" i="1" s="1"/>
  <c r="J542" i="1"/>
  <c r="K106" i="3"/>
  <c r="K542" i="1" s="1"/>
  <c r="I534" i="1"/>
  <c r="J98" i="3"/>
  <c r="I530" i="1"/>
  <c r="J94" i="3"/>
  <c r="K78" i="3"/>
  <c r="K514" i="1" s="1"/>
  <c r="J514" i="1"/>
  <c r="I510" i="1"/>
  <c r="J74" i="3"/>
  <c r="I502" i="1"/>
  <c r="J66" i="3"/>
  <c r="J498" i="1"/>
  <c r="K62" i="3"/>
  <c r="K498" i="1" s="1"/>
  <c r="K53" i="3"/>
  <c r="K489" i="1" s="1"/>
  <c r="J489" i="1"/>
  <c r="K45" i="3"/>
  <c r="K481" i="1" s="1"/>
  <c r="J481" i="1"/>
  <c r="J460" i="1"/>
  <c r="K24" i="3"/>
  <c r="K460" i="1" s="1"/>
  <c r="J444" i="1"/>
  <c r="K8" i="3"/>
  <c r="K444" i="1" s="1"/>
  <c r="I782" i="1"/>
  <c r="I726" i="1"/>
  <c r="I693" i="1"/>
  <c r="I650" i="1"/>
  <c r="I634" i="1"/>
  <c r="I303" i="1" s="1"/>
  <c r="I598" i="1"/>
  <c r="I594" i="1"/>
  <c r="I514" i="1"/>
  <c r="I490" i="1"/>
  <c r="I477" i="1"/>
  <c r="I460" i="1"/>
  <c r="I442" i="1"/>
  <c r="I111" i="1" s="1"/>
  <c r="I807" i="1"/>
  <c r="K367" i="3"/>
  <c r="K803" i="1" s="1"/>
  <c r="J803" i="1"/>
  <c r="K359" i="3"/>
  <c r="K795" i="1" s="1"/>
  <c r="J795" i="1"/>
  <c r="I791" i="1"/>
  <c r="J355" i="3"/>
  <c r="J361" i="3" s="1"/>
  <c r="J371" i="3" s="1"/>
  <c r="K343" i="3"/>
  <c r="K779" i="1" s="1"/>
  <c r="J779" i="1"/>
  <c r="K335" i="3"/>
  <c r="K771" i="1" s="1"/>
  <c r="J771" i="1"/>
  <c r="K327" i="3"/>
  <c r="K763" i="1" s="1"/>
  <c r="J763" i="1"/>
  <c r="K323" i="3"/>
  <c r="K759" i="1" s="1"/>
  <c r="J759" i="1"/>
  <c r="K299" i="3"/>
  <c r="K735" i="1" s="1"/>
  <c r="J735" i="1"/>
  <c r="J715" i="1"/>
  <c r="K279" i="3"/>
  <c r="K715" i="1" s="1"/>
  <c r="J691" i="1"/>
  <c r="K255" i="3"/>
  <c r="K691" i="1" s="1"/>
  <c r="I687" i="1"/>
  <c r="J251" i="3"/>
  <c r="J683" i="1"/>
  <c r="K247" i="3"/>
  <c r="K683" i="1" s="1"/>
  <c r="K243" i="3"/>
  <c r="K679" i="1" s="1"/>
  <c r="J679" i="1"/>
  <c r="I667" i="1"/>
  <c r="J231" i="3"/>
  <c r="J233" i="3" s="1"/>
  <c r="I663" i="1"/>
  <c r="K223" i="3"/>
  <c r="K659" i="1" s="1"/>
  <c r="J659" i="1"/>
  <c r="K215" i="3"/>
  <c r="K651" i="1" s="1"/>
  <c r="J651" i="1"/>
  <c r="K211" i="3"/>
  <c r="K647" i="1" s="1"/>
  <c r="J647" i="1"/>
  <c r="I643" i="1"/>
  <c r="J207" i="3"/>
  <c r="K183" i="3"/>
  <c r="K619" i="1" s="1"/>
  <c r="J619" i="1"/>
  <c r="K171" i="3"/>
  <c r="K607" i="1" s="1"/>
  <c r="J607" i="1"/>
  <c r="I603" i="1"/>
  <c r="J167" i="3"/>
  <c r="J599" i="1"/>
  <c r="K163" i="3"/>
  <c r="K599" i="1" s="1"/>
  <c r="K159" i="3"/>
  <c r="K595" i="1" s="1"/>
  <c r="J595" i="1"/>
  <c r="K128" i="3"/>
  <c r="K564" i="1" s="1"/>
  <c r="J564" i="1"/>
  <c r="K124" i="3"/>
  <c r="K560" i="1" s="1"/>
  <c r="J560" i="1"/>
  <c r="K120" i="3"/>
  <c r="K556" i="1" s="1"/>
  <c r="J556" i="1"/>
  <c r="J540" i="1"/>
  <c r="K104" i="3"/>
  <c r="K540" i="1" s="1"/>
  <c r="J532" i="1"/>
  <c r="J348" i="1" s="1"/>
  <c r="K96" i="3"/>
  <c r="K532" i="1" s="1"/>
  <c r="K348" i="1" s="1"/>
  <c r="J528" i="1"/>
  <c r="K92" i="3"/>
  <c r="K528" i="1" s="1"/>
  <c r="J524" i="1"/>
  <c r="K88" i="3"/>
  <c r="K524" i="1" s="1"/>
  <c r="I520" i="1"/>
  <c r="J84" i="3"/>
  <c r="I516" i="1"/>
  <c r="J80" i="3"/>
  <c r="I508" i="1"/>
  <c r="J72" i="3"/>
  <c r="J60" i="3"/>
  <c r="I64" i="3"/>
  <c r="K55" i="3"/>
  <c r="K491" i="1" s="1"/>
  <c r="J491" i="1"/>
  <c r="J51" i="3"/>
  <c r="I56" i="3"/>
  <c r="K43" i="3"/>
  <c r="K479" i="1" s="1"/>
  <c r="J479" i="1"/>
  <c r="K39" i="3"/>
  <c r="K475" i="1" s="1"/>
  <c r="J475" i="1"/>
  <c r="J462" i="1"/>
  <c r="K462" i="1"/>
  <c r="J458" i="1"/>
  <c r="J149" i="1" s="1"/>
  <c r="K22" i="3"/>
  <c r="K458" i="1" s="1"/>
  <c r="K149" i="1" s="1"/>
  <c r="J446" i="1"/>
  <c r="K10" i="3"/>
  <c r="K446" i="1" s="1"/>
  <c r="I801" i="1"/>
  <c r="I792" i="1"/>
  <c r="I779" i="1"/>
  <c r="I770" i="1"/>
  <c r="I761" i="1"/>
  <c r="I757" i="1"/>
  <c r="I744" i="1"/>
  <c r="I733" i="1"/>
  <c r="I715" i="1"/>
  <c r="I700" i="1"/>
  <c r="I691" i="1"/>
  <c r="I682" i="1"/>
  <c r="I678" i="1"/>
  <c r="I652" i="1"/>
  <c r="I648" i="1"/>
  <c r="I644" i="1"/>
  <c r="I632" i="1"/>
  <c r="I301" i="1" s="1"/>
  <c r="I618" i="1"/>
  <c r="I609" i="1"/>
  <c r="I600" i="1"/>
  <c r="I596" i="1"/>
  <c r="I580" i="1"/>
  <c r="I99" i="1" s="1"/>
  <c r="I562" i="1"/>
  <c r="I558" i="1"/>
  <c r="I554" i="1"/>
  <c r="I546" i="1"/>
  <c r="I532" i="1"/>
  <c r="I348" i="1" s="1"/>
  <c r="I527" i="1"/>
  <c r="I338" i="1" s="1"/>
  <c r="I517" i="1"/>
  <c r="I499" i="1"/>
  <c r="I488" i="1"/>
  <c r="I479" i="1"/>
  <c r="I475" i="1"/>
  <c r="I457" i="1"/>
  <c r="I148" i="1" s="1"/>
  <c r="I444" i="1"/>
  <c r="I2191" i="1"/>
  <c r="J426" i="7"/>
  <c r="K405" i="7"/>
  <c r="K2170" i="1" s="1"/>
  <c r="J2170" i="1"/>
  <c r="I2215" i="1"/>
  <c r="I2189" i="1"/>
  <c r="J424" i="7"/>
  <c r="I2160" i="1"/>
  <c r="K2160" i="1"/>
  <c r="J2160" i="1"/>
  <c r="I2100" i="1"/>
  <c r="J335" i="7"/>
  <c r="I2122" i="1"/>
  <c r="J357" i="7"/>
  <c r="K2090" i="1"/>
  <c r="J2090" i="1"/>
  <c r="I2090" i="1"/>
  <c r="I2120" i="1"/>
  <c r="J355" i="7"/>
  <c r="I2145" i="1"/>
  <c r="I2037" i="1"/>
  <c r="J271" i="7"/>
  <c r="K2005" i="1"/>
  <c r="J2005" i="1"/>
  <c r="I2035" i="1"/>
  <c r="J269" i="7"/>
  <c r="K249" i="7"/>
  <c r="K2015" i="1" s="1"/>
  <c r="J2015" i="1"/>
  <c r="I1960" i="1"/>
  <c r="J194" i="7"/>
  <c r="I1941" i="1"/>
  <c r="I1980" i="1"/>
  <c r="K1931" i="1"/>
  <c r="J1931" i="1"/>
  <c r="I1962" i="1"/>
  <c r="K175" i="7"/>
  <c r="K1941" i="1" s="1"/>
  <c r="J1941" i="1"/>
  <c r="I1931" i="1"/>
  <c r="I1895" i="1"/>
  <c r="I1889" i="1"/>
  <c r="K123" i="7"/>
  <c r="J1889" i="1"/>
  <c r="I1987" i="1"/>
  <c r="K498" i="9"/>
  <c r="K3245" i="1" s="1"/>
  <c r="J3245" i="1"/>
  <c r="K486" i="9"/>
  <c r="K3233" i="1" s="1"/>
  <c r="J3233" i="1"/>
  <c r="K478" i="9"/>
  <c r="K3225" i="1" s="1"/>
  <c r="J3225" i="1"/>
  <c r="K470" i="9"/>
  <c r="K3217" i="1" s="1"/>
  <c r="J3217" i="1"/>
  <c r="K462" i="9"/>
  <c r="K3209" i="1" s="1"/>
  <c r="J3209" i="1"/>
  <c r="K454" i="9"/>
  <c r="K3201" i="1" s="1"/>
  <c r="J3201" i="1"/>
  <c r="K446" i="9"/>
  <c r="K3193" i="1" s="1"/>
  <c r="K73" i="1" s="1"/>
  <c r="J3193" i="1"/>
  <c r="J73" i="1" s="1"/>
  <c r="K438" i="9"/>
  <c r="K3185" i="1" s="1"/>
  <c r="J3185" i="1"/>
  <c r="K430" i="9"/>
  <c r="K3177" i="1" s="1"/>
  <c r="J3177" i="1"/>
  <c r="K422" i="9"/>
  <c r="K3169" i="1" s="1"/>
  <c r="J3169" i="1"/>
  <c r="K414" i="9"/>
  <c r="K3161" i="1" s="1"/>
  <c r="J3161" i="1"/>
  <c r="K406" i="9"/>
  <c r="K3153" i="1" s="1"/>
  <c r="J3153" i="1"/>
  <c r="K398" i="9"/>
  <c r="K3145" i="1" s="1"/>
  <c r="J3145" i="1"/>
  <c r="K390" i="9"/>
  <c r="K3137" i="1" s="1"/>
  <c r="J3137" i="1"/>
  <c r="K382" i="9"/>
  <c r="K3129" i="1" s="1"/>
  <c r="J3129" i="1"/>
  <c r="K374" i="9"/>
  <c r="K3121" i="1" s="1"/>
  <c r="J3121" i="1"/>
  <c r="K366" i="9"/>
  <c r="K3113" i="1" s="1"/>
  <c r="J3113" i="1"/>
  <c r="K358" i="9"/>
  <c r="K3105" i="1" s="1"/>
  <c r="J3105" i="1"/>
  <c r="K350" i="9"/>
  <c r="K3097" i="1" s="1"/>
  <c r="J3097" i="1"/>
  <c r="J3084" i="1"/>
  <c r="K337" i="9"/>
  <c r="K3084" i="1" s="1"/>
  <c r="K329" i="9"/>
  <c r="K3076" i="1" s="1"/>
  <c r="J3076" i="1"/>
  <c r="K321" i="9"/>
  <c r="K3068" i="1" s="1"/>
  <c r="J3068" i="1"/>
  <c r="K313" i="9"/>
  <c r="K3060" i="1" s="1"/>
  <c r="J3060" i="1"/>
  <c r="K305" i="9"/>
  <c r="K3052" i="1" s="1"/>
  <c r="J3052" i="1"/>
  <c r="J3047" i="1"/>
  <c r="K300" i="9"/>
  <c r="K3047" i="1" s="1"/>
  <c r="J3039" i="1"/>
  <c r="K292" i="9"/>
  <c r="K3039" i="1" s="1"/>
  <c r="J3031" i="1"/>
  <c r="K284" i="9"/>
  <c r="K3031" i="1" s="1"/>
  <c r="J3023" i="1"/>
  <c r="K276" i="9"/>
  <c r="K3023" i="1" s="1"/>
  <c r="J3015" i="1"/>
  <c r="K268" i="9"/>
  <c r="K3015" i="1" s="1"/>
  <c r="K260" i="9"/>
  <c r="K3007" i="1" s="1"/>
  <c r="J3007" i="1"/>
  <c r="J2999" i="1"/>
  <c r="K252" i="9"/>
  <c r="K2999" i="1" s="1"/>
  <c r="J2991" i="1"/>
  <c r="K244" i="9"/>
  <c r="K2991" i="1" s="1"/>
  <c r="K236" i="9"/>
  <c r="K2983" i="1" s="1"/>
  <c r="J2983" i="1"/>
  <c r="J2971" i="1"/>
  <c r="K224" i="9"/>
  <c r="K2971" i="1" s="1"/>
  <c r="J2963" i="1"/>
  <c r="K216" i="9"/>
  <c r="K2963" i="1" s="1"/>
  <c r="J2955" i="1"/>
  <c r="K208" i="9"/>
  <c r="K2955" i="1" s="1"/>
  <c r="J2947" i="1"/>
  <c r="K200" i="9"/>
  <c r="K2947" i="1" s="1"/>
  <c r="J2939" i="1"/>
  <c r="K192" i="9"/>
  <c r="K2939" i="1" s="1"/>
  <c r="J2931" i="1"/>
  <c r="K184" i="9"/>
  <c r="K2931" i="1" s="1"/>
  <c r="K176" i="9"/>
  <c r="K2923" i="1" s="1"/>
  <c r="J2923" i="1"/>
  <c r="K2915" i="1"/>
  <c r="K42" i="1" s="1"/>
  <c r="J2915" i="1"/>
  <c r="J42" i="1" s="1"/>
  <c r="K160" i="9"/>
  <c r="K2907" i="1" s="1"/>
  <c r="J2907" i="1"/>
  <c r="K140" i="9"/>
  <c r="K2887" i="1" s="1"/>
  <c r="J2887" i="1"/>
  <c r="K132" i="9"/>
  <c r="K2879" i="1" s="1"/>
  <c r="J2879" i="1"/>
  <c r="K124" i="9"/>
  <c r="K2871" i="1" s="1"/>
  <c r="J2871" i="1"/>
  <c r="K115" i="9"/>
  <c r="K2862" i="1" s="1"/>
  <c r="J2862" i="1"/>
  <c r="K107" i="9"/>
  <c r="K2854" i="1" s="1"/>
  <c r="J2854" i="1"/>
  <c r="K99" i="9"/>
  <c r="K2846" i="1" s="1"/>
  <c r="J2846" i="1"/>
  <c r="K91" i="9"/>
  <c r="K2838" i="1" s="1"/>
  <c r="J2838" i="1"/>
  <c r="K83" i="9"/>
  <c r="K2830" i="1" s="1"/>
  <c r="J2830" i="1"/>
  <c r="K75" i="9"/>
  <c r="K2822" i="1" s="1"/>
  <c r="J2822" i="1"/>
  <c r="K67" i="9"/>
  <c r="K2814" i="1" s="1"/>
  <c r="J2814" i="1"/>
  <c r="K55" i="9"/>
  <c r="K2802" i="1" s="1"/>
  <c r="J2802" i="1"/>
  <c r="K11" i="9"/>
  <c r="K2758" i="1" s="1"/>
  <c r="J2758" i="1"/>
  <c r="I3101" i="1"/>
  <c r="I3093" i="1"/>
  <c r="I3076" i="1"/>
  <c r="I3064" i="1"/>
  <c r="I3056" i="1"/>
  <c r="I3019" i="1"/>
  <c r="I2979" i="1"/>
  <c r="I2967" i="1"/>
  <c r="I2959" i="1"/>
  <c r="I2947" i="1"/>
  <c r="I2939" i="1"/>
  <c r="I2919" i="1"/>
  <c r="I2911" i="1"/>
  <c r="I2883" i="1"/>
  <c r="I2875" i="1"/>
  <c r="I2862" i="1"/>
  <c r="I2854" i="1"/>
  <c r="I2834" i="1"/>
  <c r="I2826" i="1"/>
  <c r="I2806" i="1"/>
  <c r="I2786" i="1"/>
  <c r="I2778" i="1"/>
  <c r="I2758" i="1"/>
  <c r="K6" i="9"/>
  <c r="K2753" i="1" s="1"/>
  <c r="J2753" i="1"/>
  <c r="K497" i="9"/>
  <c r="K3244" i="1" s="1"/>
  <c r="J3244" i="1"/>
  <c r="K493" i="9"/>
  <c r="K3240" i="1" s="1"/>
  <c r="J3240" i="1"/>
  <c r="K489" i="9"/>
  <c r="K3236" i="1" s="1"/>
  <c r="J3236" i="1"/>
  <c r="K485" i="9"/>
  <c r="K3232" i="1" s="1"/>
  <c r="J3232" i="1"/>
  <c r="K481" i="9"/>
  <c r="K3228" i="1" s="1"/>
  <c r="J3228" i="1"/>
  <c r="K477" i="9"/>
  <c r="K3224" i="1" s="1"/>
  <c r="J3224" i="1"/>
  <c r="K473" i="9"/>
  <c r="K3220" i="1" s="1"/>
  <c r="J3220" i="1"/>
  <c r="K469" i="9"/>
  <c r="K3216" i="1" s="1"/>
  <c r="J3216" i="1"/>
  <c r="K465" i="9"/>
  <c r="K3212" i="1" s="1"/>
  <c r="J3212" i="1"/>
  <c r="K461" i="9"/>
  <c r="K3208" i="1" s="1"/>
  <c r="J3208" i="1"/>
  <c r="K457" i="9"/>
  <c r="K3204" i="1" s="1"/>
  <c r="J3204" i="1"/>
  <c r="J3200" i="1"/>
  <c r="K453" i="9"/>
  <c r="K3200" i="1" s="1"/>
  <c r="K449" i="9"/>
  <c r="K3196" i="1" s="1"/>
  <c r="J3196" i="1"/>
  <c r="J3192" i="1"/>
  <c r="K445" i="9"/>
  <c r="K3192" i="1" s="1"/>
  <c r="K441" i="9"/>
  <c r="K3188" i="1" s="1"/>
  <c r="J3188" i="1"/>
  <c r="J3184" i="1"/>
  <c r="K437" i="9"/>
  <c r="K3184" i="1" s="1"/>
  <c r="J3180" i="1"/>
  <c r="J3176" i="1"/>
  <c r="K429" i="9"/>
  <c r="K3176" i="1" s="1"/>
  <c r="J3172" i="1"/>
  <c r="K425" i="9"/>
  <c r="K3172" i="1" s="1"/>
  <c r="J3168" i="1"/>
  <c r="K421" i="9"/>
  <c r="K3168" i="1" s="1"/>
  <c r="J3164" i="1"/>
  <c r="K417" i="9"/>
  <c r="K3164" i="1" s="1"/>
  <c r="J3160" i="1"/>
  <c r="K413" i="9"/>
  <c r="K3160" i="1" s="1"/>
  <c r="J3156" i="1"/>
  <c r="K409" i="9"/>
  <c r="K3156" i="1" s="1"/>
  <c r="J3152" i="1"/>
  <c r="K405" i="9"/>
  <c r="K3152" i="1" s="1"/>
  <c r="J3148" i="1"/>
  <c r="K401" i="9"/>
  <c r="K3148" i="1" s="1"/>
  <c r="J3144" i="1"/>
  <c r="K397" i="9"/>
  <c r="K3144" i="1" s="1"/>
  <c r="J3140" i="1"/>
  <c r="K393" i="9"/>
  <c r="K3140" i="1" s="1"/>
  <c r="J3136" i="1"/>
  <c r="K389" i="9"/>
  <c r="K3136" i="1" s="1"/>
  <c r="J3132" i="1"/>
  <c r="K385" i="9"/>
  <c r="K3132" i="1" s="1"/>
  <c r="J3128" i="1"/>
  <c r="K381" i="9"/>
  <c r="K3128" i="1" s="1"/>
  <c r="J3124" i="1"/>
  <c r="K377" i="9"/>
  <c r="K3124" i="1" s="1"/>
  <c r="J3120" i="1"/>
  <c r="K373" i="9"/>
  <c r="K3120" i="1" s="1"/>
  <c r="J3116" i="1"/>
  <c r="K369" i="9"/>
  <c r="K3116" i="1" s="1"/>
  <c r="J3112" i="1"/>
  <c r="K365" i="9"/>
  <c r="K3112" i="1" s="1"/>
  <c r="J3108" i="1"/>
  <c r="K361" i="9"/>
  <c r="K3108" i="1" s="1"/>
  <c r="J3104" i="1"/>
  <c r="K357" i="9"/>
  <c r="K3104" i="1" s="1"/>
  <c r="J3100" i="1"/>
  <c r="J64" i="1" s="1"/>
  <c r="K353" i="9"/>
  <c r="K3100" i="1" s="1"/>
  <c r="K64" i="1" s="1"/>
  <c r="J3096" i="1"/>
  <c r="K349" i="9"/>
  <c r="K3096" i="1" s="1"/>
  <c r="J3092" i="1"/>
  <c r="K3092" i="1"/>
  <c r="K336" i="9"/>
  <c r="K3083" i="1" s="1"/>
  <c r="J3083" i="1"/>
  <c r="J3079" i="1"/>
  <c r="K332" i="9"/>
  <c r="K3079" i="1" s="1"/>
  <c r="K328" i="9"/>
  <c r="K3075" i="1" s="1"/>
  <c r="J3075" i="1"/>
  <c r="J3071" i="1"/>
  <c r="K324" i="9"/>
  <c r="K3071" i="1" s="1"/>
  <c r="K320" i="9"/>
  <c r="K3067" i="1" s="1"/>
  <c r="J3067" i="1"/>
  <c r="J3063" i="1"/>
  <c r="K316" i="9"/>
  <c r="K312" i="9"/>
  <c r="K3059" i="1" s="1"/>
  <c r="J3059" i="1"/>
  <c r="J3055" i="1"/>
  <c r="K308" i="9"/>
  <c r="K3055" i="1" s="1"/>
  <c r="I3050" i="1"/>
  <c r="J303" i="9"/>
  <c r="I3046" i="1"/>
  <c r="J299" i="9"/>
  <c r="I3042" i="1"/>
  <c r="J295" i="9"/>
  <c r="I3038" i="1"/>
  <c r="J291" i="9"/>
  <c r="I3034" i="1"/>
  <c r="J287" i="9"/>
  <c r="I3030" i="1"/>
  <c r="J283" i="9"/>
  <c r="I3026" i="1"/>
  <c r="J279" i="9"/>
  <c r="I3022" i="1"/>
  <c r="J275" i="9"/>
  <c r="I3018" i="1"/>
  <c r="J271" i="9"/>
  <c r="I3014" i="1"/>
  <c r="J267" i="9"/>
  <c r="I3010" i="1"/>
  <c r="J263" i="9"/>
  <c r="I3006" i="1"/>
  <c r="J259" i="9"/>
  <c r="I3002" i="1"/>
  <c r="J255" i="9"/>
  <c r="I2998" i="1"/>
  <c r="J251" i="9"/>
  <c r="I2994" i="1"/>
  <c r="J247" i="9"/>
  <c r="I2990" i="1"/>
  <c r="J243" i="9"/>
  <c r="I2986" i="1"/>
  <c r="I57" i="1" s="1"/>
  <c r="J239" i="9"/>
  <c r="I2982" i="1"/>
  <c r="J235" i="9"/>
  <c r="I2978" i="1"/>
  <c r="J231" i="9"/>
  <c r="I2974" i="1"/>
  <c r="J227" i="9"/>
  <c r="I2970" i="1"/>
  <c r="J223" i="9"/>
  <c r="I2966" i="1"/>
  <c r="J219" i="9"/>
  <c r="I2962" i="1"/>
  <c r="J215" i="9"/>
  <c r="I2958" i="1"/>
  <c r="J211" i="9"/>
  <c r="I2954" i="1"/>
  <c r="J207" i="9"/>
  <c r="I2950" i="1"/>
  <c r="J203" i="9"/>
  <c r="I2946" i="1"/>
  <c r="J199" i="9"/>
  <c r="I2942" i="1"/>
  <c r="J195" i="9"/>
  <c r="I2938" i="1"/>
  <c r="J191" i="9"/>
  <c r="I2934" i="1"/>
  <c r="J187" i="9"/>
  <c r="I2930" i="1"/>
  <c r="J183" i="9"/>
  <c r="I2926" i="1"/>
  <c r="J179" i="9"/>
  <c r="I2922" i="1"/>
  <c r="J175" i="9"/>
  <c r="J2922" i="1" s="1"/>
  <c r="I2918" i="1"/>
  <c r="J171" i="9"/>
  <c r="J2918" i="1" s="1"/>
  <c r="I2914" i="1"/>
  <c r="J167" i="9"/>
  <c r="I2910" i="1"/>
  <c r="J163" i="9"/>
  <c r="I2906" i="1"/>
  <c r="J159" i="9"/>
  <c r="I2902" i="1"/>
  <c r="J155" i="9"/>
  <c r="I2890" i="1"/>
  <c r="I2886" i="1"/>
  <c r="I2882" i="1"/>
  <c r="J135" i="9"/>
  <c r="I2878" i="1"/>
  <c r="J131" i="9"/>
  <c r="I2874" i="1"/>
  <c r="J127" i="9"/>
  <c r="I2870" i="1"/>
  <c r="J123" i="9"/>
  <c r="I2866" i="1"/>
  <c r="J119" i="9"/>
  <c r="I2861" i="1"/>
  <c r="J114" i="9"/>
  <c r="I2857" i="1"/>
  <c r="J110" i="9"/>
  <c r="I2853" i="1"/>
  <c r="J106" i="9"/>
  <c r="I2849" i="1"/>
  <c r="J102" i="9"/>
  <c r="I2845" i="1"/>
  <c r="J98" i="9"/>
  <c r="I2841" i="1"/>
  <c r="J94" i="9"/>
  <c r="I2837" i="1"/>
  <c r="J90" i="9"/>
  <c r="I2833" i="1"/>
  <c r="J86" i="9"/>
  <c r="I2829" i="1"/>
  <c r="J82" i="9"/>
  <c r="I2825" i="1"/>
  <c r="J78" i="9"/>
  <c r="I2821" i="1"/>
  <c r="J74" i="9"/>
  <c r="I2817" i="1"/>
  <c r="J70" i="9"/>
  <c r="I2813" i="1"/>
  <c r="J66" i="9"/>
  <c r="I2809" i="1"/>
  <c r="J62" i="9"/>
  <c r="I2805" i="1"/>
  <c r="J58" i="9"/>
  <c r="I2801" i="1"/>
  <c r="J54" i="9"/>
  <c r="I2797" i="1"/>
  <c r="J50" i="9"/>
  <c r="I2793" i="1"/>
  <c r="J46" i="9"/>
  <c r="I2789" i="1"/>
  <c r="J42" i="9"/>
  <c r="I2785" i="1"/>
  <c r="J38" i="9"/>
  <c r="I2781" i="1"/>
  <c r="J34" i="9"/>
  <c r="I2777" i="1"/>
  <c r="J30" i="9"/>
  <c r="I2773" i="1"/>
  <c r="J26" i="9"/>
  <c r="I2769" i="1"/>
  <c r="I165" i="1" s="1"/>
  <c r="J22" i="9"/>
  <c r="I2765" i="1"/>
  <c r="J18" i="9"/>
  <c r="I2761" i="1"/>
  <c r="J14" i="9"/>
  <c r="I2757" i="1"/>
  <c r="J10" i="9"/>
  <c r="I3157" i="1"/>
  <c r="I3153" i="1"/>
  <c r="I3149" i="1"/>
  <c r="I3145" i="1"/>
  <c r="I3141" i="1"/>
  <c r="I3137" i="1"/>
  <c r="I3133" i="1"/>
  <c r="I3129" i="1"/>
  <c r="I3125" i="1"/>
  <c r="I3121" i="1"/>
  <c r="I3117" i="1"/>
  <c r="I3113" i="1"/>
  <c r="I3109" i="1"/>
  <c r="I3105" i="1"/>
  <c r="I3068" i="1"/>
  <c r="I3043" i="1"/>
  <c r="I3031" i="1"/>
  <c r="I3023" i="1"/>
  <c r="I3011" i="1"/>
  <c r="I2999" i="1"/>
  <c r="I2991" i="1"/>
  <c r="I2971" i="1"/>
  <c r="I2943" i="1"/>
  <c r="I2931" i="1"/>
  <c r="I2887" i="1"/>
  <c r="I2846" i="1"/>
  <c r="I2838" i="1"/>
  <c r="I2818" i="1"/>
  <c r="I2810" i="1"/>
  <c r="I2798" i="1"/>
  <c r="I2770" i="1"/>
  <c r="I166" i="1" s="1"/>
  <c r="I2762" i="1"/>
  <c r="K496" i="9"/>
  <c r="K3243" i="1" s="1"/>
  <c r="J3243" i="1"/>
  <c r="K492" i="9"/>
  <c r="K3239" i="1" s="1"/>
  <c r="J3239" i="1"/>
  <c r="K488" i="9"/>
  <c r="K3235" i="1" s="1"/>
  <c r="J3235" i="1"/>
  <c r="K484" i="9"/>
  <c r="K3231" i="1" s="1"/>
  <c r="J3231" i="1"/>
  <c r="K480" i="9"/>
  <c r="K3227" i="1" s="1"/>
  <c r="J3227" i="1"/>
  <c r="K476" i="9"/>
  <c r="K3223" i="1" s="1"/>
  <c r="J3223" i="1"/>
  <c r="K472" i="9"/>
  <c r="K3219" i="1" s="1"/>
  <c r="J3219" i="1"/>
  <c r="K468" i="9"/>
  <c r="K3215" i="1" s="1"/>
  <c r="J3215" i="1"/>
  <c r="K464" i="9"/>
  <c r="K3211" i="1" s="1"/>
  <c r="J3211" i="1"/>
  <c r="K460" i="9"/>
  <c r="K3207" i="1" s="1"/>
  <c r="J3207" i="1"/>
  <c r="K456" i="9"/>
  <c r="K3203" i="1" s="1"/>
  <c r="J3203" i="1"/>
  <c r="K452" i="9"/>
  <c r="K3199" i="1" s="1"/>
  <c r="J3199" i="1"/>
  <c r="K448" i="9"/>
  <c r="K3195" i="1" s="1"/>
  <c r="J3195" i="1"/>
  <c r="K444" i="9"/>
  <c r="K3191" i="1" s="1"/>
  <c r="J3191" i="1"/>
  <c r="K440" i="9"/>
  <c r="K3187" i="1" s="1"/>
  <c r="K62" i="1" s="1"/>
  <c r="J3187" i="1"/>
  <c r="J62" i="1" s="1"/>
  <c r="K436" i="9"/>
  <c r="K3183" i="1" s="1"/>
  <c r="J3183" i="1"/>
  <c r="K432" i="9"/>
  <c r="K3179" i="1" s="1"/>
  <c r="J3179" i="1"/>
  <c r="K428" i="9"/>
  <c r="K3175" i="1" s="1"/>
  <c r="J3175" i="1"/>
  <c r="K424" i="9"/>
  <c r="K3171" i="1" s="1"/>
  <c r="J3171" i="1"/>
  <c r="K420" i="9"/>
  <c r="K3167" i="1" s="1"/>
  <c r="J3167" i="1"/>
  <c r="K416" i="9"/>
  <c r="J3163" i="1"/>
  <c r="I3159" i="1"/>
  <c r="J412" i="9"/>
  <c r="K408" i="9"/>
  <c r="K3155" i="1" s="1"/>
  <c r="J3155" i="1"/>
  <c r="K404" i="9"/>
  <c r="K3151" i="1" s="1"/>
  <c r="J3151" i="1"/>
  <c r="K400" i="9"/>
  <c r="K3147" i="1" s="1"/>
  <c r="J3147" i="1"/>
  <c r="K396" i="9"/>
  <c r="K3143" i="1" s="1"/>
  <c r="J3143" i="1"/>
  <c r="K392" i="9"/>
  <c r="K3139" i="1" s="1"/>
  <c r="J3139" i="1"/>
  <c r="K388" i="9"/>
  <c r="K3135" i="1" s="1"/>
  <c r="J3135" i="1"/>
  <c r="K384" i="9"/>
  <c r="K3131" i="1" s="1"/>
  <c r="J3131" i="1"/>
  <c r="K380" i="9"/>
  <c r="K3127" i="1" s="1"/>
  <c r="J3127" i="1"/>
  <c r="K376" i="9"/>
  <c r="K3123" i="1" s="1"/>
  <c r="J3123" i="1"/>
  <c r="K372" i="9"/>
  <c r="K3119" i="1" s="1"/>
  <c r="J3119" i="1"/>
  <c r="K368" i="9"/>
  <c r="K3115" i="1" s="1"/>
  <c r="J3115" i="1"/>
  <c r="K364" i="9"/>
  <c r="K3111" i="1" s="1"/>
  <c r="J3111" i="1"/>
  <c r="K360" i="9"/>
  <c r="K3107" i="1" s="1"/>
  <c r="J3107" i="1"/>
  <c r="I3103" i="1"/>
  <c r="J356" i="9"/>
  <c r="I3099" i="1"/>
  <c r="I63" i="1" s="1"/>
  <c r="J352" i="9"/>
  <c r="I3095" i="1"/>
  <c r="J348" i="9"/>
  <c r="I3091" i="1"/>
  <c r="J344" i="9"/>
  <c r="I3082" i="1"/>
  <c r="J335" i="9"/>
  <c r="I3078" i="1"/>
  <c r="J331" i="9"/>
  <c r="I3074" i="1"/>
  <c r="J327" i="9"/>
  <c r="I3070" i="1"/>
  <c r="J323" i="9"/>
  <c r="I3066" i="1"/>
  <c r="J319" i="9"/>
  <c r="I3062" i="1"/>
  <c r="J315" i="9"/>
  <c r="I3058" i="1"/>
  <c r="I268" i="1" s="1"/>
  <c r="J311" i="9"/>
  <c r="I3054" i="1"/>
  <c r="J307" i="9"/>
  <c r="J3049" i="1"/>
  <c r="K302" i="9"/>
  <c r="K3049" i="1" s="1"/>
  <c r="I3045" i="1"/>
  <c r="J298" i="9"/>
  <c r="I3041" i="1"/>
  <c r="J294" i="9"/>
  <c r="J3037" i="1"/>
  <c r="K290" i="9"/>
  <c r="K3037" i="1" s="1"/>
  <c r="J3033" i="1"/>
  <c r="K286" i="9"/>
  <c r="K3033" i="1" s="1"/>
  <c r="I3029" i="1"/>
  <c r="J282" i="9"/>
  <c r="I3025" i="1"/>
  <c r="J278" i="9"/>
  <c r="J3021" i="1"/>
  <c r="K274" i="9"/>
  <c r="K3021" i="1" s="1"/>
  <c r="K270" i="9"/>
  <c r="K3017" i="1" s="1"/>
  <c r="J3017" i="1"/>
  <c r="I3013" i="1"/>
  <c r="J266" i="9"/>
  <c r="I3009" i="1"/>
  <c r="J262" i="9"/>
  <c r="J3005" i="1"/>
  <c r="K258" i="9"/>
  <c r="K3005" i="1" s="1"/>
  <c r="J3001" i="1"/>
  <c r="K254" i="9"/>
  <c r="K3001" i="1" s="1"/>
  <c r="I2997" i="1"/>
  <c r="J250" i="9"/>
  <c r="I2993" i="1"/>
  <c r="I70" i="1" s="1"/>
  <c r="J246" i="9"/>
  <c r="I2989" i="1"/>
  <c r="J242" i="9"/>
  <c r="J2985" i="1"/>
  <c r="J56" i="1" s="1"/>
  <c r="K238" i="9"/>
  <c r="K2985" i="1" s="1"/>
  <c r="K56" i="1" s="1"/>
  <c r="I2981" i="1"/>
  <c r="J234" i="9"/>
  <c r="I2977" i="1"/>
  <c r="J230" i="9"/>
  <c r="J2973" i="1"/>
  <c r="K226" i="9"/>
  <c r="K2973" i="1" s="1"/>
  <c r="J2969" i="1"/>
  <c r="K222" i="9"/>
  <c r="K2969" i="1" s="1"/>
  <c r="I2965" i="1"/>
  <c r="I2961" i="1"/>
  <c r="J214" i="9"/>
  <c r="J2957" i="1"/>
  <c r="K210" i="9"/>
  <c r="K2957" i="1" s="1"/>
  <c r="K206" i="9"/>
  <c r="K2953" i="1" s="1"/>
  <c r="J2953" i="1"/>
  <c r="I2949" i="1"/>
  <c r="J202" i="9"/>
  <c r="I2945" i="1"/>
  <c r="J198" i="9"/>
  <c r="J2941" i="1"/>
  <c r="K194" i="9"/>
  <c r="K2941" i="1" s="1"/>
  <c r="J2937" i="1"/>
  <c r="K190" i="9"/>
  <c r="I2933" i="1"/>
  <c r="J186" i="9"/>
  <c r="I2929" i="1"/>
  <c r="J182" i="9"/>
  <c r="K178" i="9"/>
  <c r="K2925" i="1" s="1"/>
  <c r="J2925" i="1"/>
  <c r="I2921" i="1"/>
  <c r="I2917" i="1"/>
  <c r="I2913" i="1"/>
  <c r="J166" i="9"/>
  <c r="K162" i="9"/>
  <c r="K2909" i="1" s="1"/>
  <c r="K35" i="1" s="1"/>
  <c r="J2909" i="1"/>
  <c r="K158" i="9"/>
  <c r="K2905" i="1" s="1"/>
  <c r="J2905" i="1"/>
  <c r="K142" i="9"/>
  <c r="K2889" i="1" s="1"/>
  <c r="J2889" i="1"/>
  <c r="K138" i="9"/>
  <c r="K2885" i="1" s="1"/>
  <c r="J2885" i="1"/>
  <c r="I2881" i="1"/>
  <c r="J134" i="9"/>
  <c r="I2877" i="1"/>
  <c r="J130" i="9"/>
  <c r="K126" i="9"/>
  <c r="K2873" i="1" s="1"/>
  <c r="J2873" i="1"/>
  <c r="K122" i="9"/>
  <c r="K2869" i="1" s="1"/>
  <c r="J2869" i="1"/>
  <c r="I2865" i="1"/>
  <c r="I2860" i="1"/>
  <c r="I332" i="1" s="1"/>
  <c r="J113" i="9"/>
  <c r="J118" i="9" s="1"/>
  <c r="I2856" i="1"/>
  <c r="J109" i="9"/>
  <c r="K105" i="9"/>
  <c r="K2852" i="1" s="1"/>
  <c r="K307" i="1" s="1"/>
  <c r="J2852" i="1"/>
  <c r="J307" i="1" s="1"/>
  <c r="I2848" i="1"/>
  <c r="J101" i="9"/>
  <c r="I2844" i="1"/>
  <c r="J97" i="9"/>
  <c r="K93" i="9"/>
  <c r="K2840" i="1" s="1"/>
  <c r="J2840" i="1"/>
  <c r="K89" i="9"/>
  <c r="K2836" i="1" s="1"/>
  <c r="J2836" i="1"/>
  <c r="I2832" i="1"/>
  <c r="J85" i="9"/>
  <c r="I2828" i="1"/>
  <c r="J81" i="9"/>
  <c r="I2824" i="1"/>
  <c r="J77" i="9"/>
  <c r="K73" i="9"/>
  <c r="K2820" i="1" s="1"/>
  <c r="J2820" i="1"/>
  <c r="I2816" i="1"/>
  <c r="J69" i="9"/>
  <c r="I2812" i="1"/>
  <c r="J65" i="9"/>
  <c r="K61" i="9"/>
  <c r="K2808" i="1" s="1"/>
  <c r="J2808" i="1"/>
  <c r="K57" i="9"/>
  <c r="K2804" i="1" s="1"/>
  <c r="J2804" i="1"/>
  <c r="I2800" i="1"/>
  <c r="J53" i="9"/>
  <c r="I2796" i="1"/>
  <c r="J49" i="9"/>
  <c r="K45" i="9"/>
  <c r="K2792" i="1" s="1"/>
  <c r="J2792" i="1"/>
  <c r="K41" i="9"/>
  <c r="K2788" i="1" s="1"/>
  <c r="J2788" i="1"/>
  <c r="I2784" i="1"/>
  <c r="J37" i="9"/>
  <c r="I2780" i="1"/>
  <c r="J33" i="9"/>
  <c r="K29" i="9"/>
  <c r="K2776" i="1" s="1"/>
  <c r="J2776" i="1"/>
  <c r="I2772" i="1"/>
  <c r="J25" i="9"/>
  <c r="I2768" i="1"/>
  <c r="I164" i="1" s="1"/>
  <c r="J21" i="9"/>
  <c r="I2764" i="1"/>
  <c r="J17" i="9"/>
  <c r="K13" i="9"/>
  <c r="K2760" i="1" s="1"/>
  <c r="J2760" i="1"/>
  <c r="K9" i="9"/>
  <c r="K2756" i="1" s="1"/>
  <c r="J2756" i="1"/>
  <c r="K494" i="9"/>
  <c r="K3241" i="1" s="1"/>
  <c r="J3241" i="1"/>
  <c r="K490" i="9"/>
  <c r="K3237" i="1" s="1"/>
  <c r="J3237" i="1"/>
  <c r="K482" i="9"/>
  <c r="K3229" i="1" s="1"/>
  <c r="J3229" i="1"/>
  <c r="K474" i="9"/>
  <c r="K3221" i="1" s="1"/>
  <c r="J3221" i="1"/>
  <c r="K466" i="9"/>
  <c r="K3213" i="1" s="1"/>
  <c r="J3213" i="1"/>
  <c r="K458" i="9"/>
  <c r="K3205" i="1" s="1"/>
  <c r="J3205" i="1"/>
  <c r="K450" i="9"/>
  <c r="K3197" i="1" s="1"/>
  <c r="J3197" i="1"/>
  <c r="K442" i="9"/>
  <c r="K3189" i="1" s="1"/>
  <c r="J3189" i="1"/>
  <c r="K434" i="9"/>
  <c r="K3181" i="1" s="1"/>
  <c r="J3181" i="1"/>
  <c r="K426" i="9"/>
  <c r="K3173" i="1" s="1"/>
  <c r="J3173" i="1"/>
  <c r="K418" i="9"/>
  <c r="K3165" i="1" s="1"/>
  <c r="J3165" i="1"/>
  <c r="K410" i="9"/>
  <c r="K3157" i="1" s="1"/>
  <c r="J3157" i="1"/>
  <c r="K402" i="9"/>
  <c r="K3149" i="1" s="1"/>
  <c r="J3149" i="1"/>
  <c r="K394" i="9"/>
  <c r="K3141" i="1" s="1"/>
  <c r="J3141" i="1"/>
  <c r="K386" i="9"/>
  <c r="K3133" i="1" s="1"/>
  <c r="J3133" i="1"/>
  <c r="K378" i="9"/>
  <c r="K3125" i="1" s="1"/>
  <c r="J3125" i="1"/>
  <c r="K370" i="9"/>
  <c r="K3117" i="1" s="1"/>
  <c r="J3117" i="1"/>
  <c r="K362" i="9"/>
  <c r="K3109" i="1" s="1"/>
  <c r="J3109" i="1"/>
  <c r="K354" i="9"/>
  <c r="K3101" i="1" s="1"/>
  <c r="J3101" i="1"/>
  <c r="K346" i="9"/>
  <c r="K3093" i="1" s="1"/>
  <c r="J3093" i="1"/>
  <c r="K333" i="9"/>
  <c r="K3080" i="1" s="1"/>
  <c r="J3080" i="1"/>
  <c r="K325" i="9"/>
  <c r="K3072" i="1" s="1"/>
  <c r="J3072" i="1"/>
  <c r="K317" i="9"/>
  <c r="K3064" i="1" s="1"/>
  <c r="J3064" i="1"/>
  <c r="K309" i="9"/>
  <c r="K3056" i="1" s="1"/>
  <c r="J3056" i="1"/>
  <c r="J3043" i="1"/>
  <c r="K296" i="9"/>
  <c r="K3043" i="1" s="1"/>
  <c r="J3035" i="1"/>
  <c r="K288" i="9"/>
  <c r="K3035" i="1" s="1"/>
  <c r="J3027" i="1"/>
  <c r="K280" i="9"/>
  <c r="K3027" i="1" s="1"/>
  <c r="J3019" i="1"/>
  <c r="K272" i="9"/>
  <c r="K3019" i="1" s="1"/>
  <c r="J3011" i="1"/>
  <c r="K264" i="9"/>
  <c r="K3011" i="1" s="1"/>
  <c r="J3003" i="1"/>
  <c r="K256" i="9"/>
  <c r="K3003" i="1" s="1"/>
  <c r="J2995" i="1"/>
  <c r="K248" i="9"/>
  <c r="K2995" i="1" s="1"/>
  <c r="J2987" i="1"/>
  <c r="K240" i="9"/>
  <c r="K2987" i="1" s="1"/>
  <c r="K58" i="1" s="1"/>
  <c r="J2979" i="1"/>
  <c r="K232" i="9"/>
  <c r="K2979" i="1" s="1"/>
  <c r="K228" i="9"/>
  <c r="K2975" i="1" s="1"/>
  <c r="J2975" i="1"/>
  <c r="K220" i="9"/>
  <c r="K2967" i="1" s="1"/>
  <c r="J2967" i="1"/>
  <c r="K212" i="9"/>
  <c r="K2959" i="1" s="1"/>
  <c r="J2959" i="1"/>
  <c r="J2951" i="1"/>
  <c r="K204" i="9"/>
  <c r="K2951" i="1" s="1"/>
  <c r="J2943" i="1"/>
  <c r="K196" i="9"/>
  <c r="K2943" i="1" s="1"/>
  <c r="J2935" i="1"/>
  <c r="K188" i="9"/>
  <c r="K2935" i="1" s="1"/>
  <c r="J2927" i="1"/>
  <c r="K180" i="9"/>
  <c r="K2927" i="1" s="1"/>
  <c r="K2919" i="1"/>
  <c r="J2911" i="1"/>
  <c r="K164" i="9"/>
  <c r="J2903" i="1"/>
  <c r="K156" i="9"/>
  <c r="K2903" i="1" s="1"/>
  <c r="K136" i="9"/>
  <c r="K2883" i="1" s="1"/>
  <c r="J2883" i="1"/>
  <c r="K128" i="9"/>
  <c r="K2875" i="1" s="1"/>
  <c r="J2875" i="1"/>
  <c r="K120" i="9"/>
  <c r="K2867" i="1" s="1"/>
  <c r="J2867" i="1"/>
  <c r="K111" i="9"/>
  <c r="K2858" i="1" s="1"/>
  <c r="J2858" i="1"/>
  <c r="K103" i="9"/>
  <c r="K2850" i="1" s="1"/>
  <c r="J2850" i="1"/>
  <c r="K95" i="9"/>
  <c r="K2842" i="1" s="1"/>
  <c r="J2842" i="1"/>
  <c r="K87" i="9"/>
  <c r="K2834" i="1" s="1"/>
  <c r="J2834" i="1"/>
  <c r="K79" i="9"/>
  <c r="K2826" i="1" s="1"/>
  <c r="J2826" i="1"/>
  <c r="K71" i="9"/>
  <c r="K2818" i="1" s="1"/>
  <c r="J2818" i="1"/>
  <c r="K63" i="9"/>
  <c r="K2810" i="1" s="1"/>
  <c r="J2810" i="1"/>
  <c r="K51" i="9"/>
  <c r="K2798" i="1" s="1"/>
  <c r="J2798" i="1"/>
  <c r="K47" i="9"/>
  <c r="K2794" i="1" s="1"/>
  <c r="J2794" i="1"/>
  <c r="K43" i="9"/>
  <c r="K2790" i="1" s="1"/>
  <c r="J2790" i="1"/>
  <c r="K39" i="9"/>
  <c r="K2786" i="1" s="1"/>
  <c r="J2786" i="1"/>
  <c r="K35" i="9"/>
  <c r="K2782" i="1" s="1"/>
  <c r="J2782" i="1"/>
  <c r="K31" i="9"/>
  <c r="K2778" i="1" s="1"/>
  <c r="J2778" i="1"/>
  <c r="K27" i="9"/>
  <c r="K2774" i="1" s="1"/>
  <c r="J2774" i="1"/>
  <c r="K23" i="9"/>
  <c r="K2770" i="1" s="1"/>
  <c r="K166" i="1" s="1"/>
  <c r="J2770" i="1"/>
  <c r="J166" i="1" s="1"/>
  <c r="K19" i="9"/>
  <c r="K2766" i="1" s="1"/>
  <c r="J2766" i="1"/>
  <c r="K15" i="9"/>
  <c r="K2762" i="1" s="1"/>
  <c r="J2762" i="1"/>
  <c r="K7" i="9"/>
  <c r="K2754" i="1" s="1"/>
  <c r="J2754" i="1"/>
  <c r="I3245" i="1"/>
  <c r="I3241" i="1"/>
  <c r="I3237" i="1"/>
  <c r="I3233" i="1"/>
  <c r="I3229" i="1"/>
  <c r="I3225" i="1"/>
  <c r="I3221" i="1"/>
  <c r="I3217" i="1"/>
  <c r="I3213" i="1"/>
  <c r="I3209" i="1"/>
  <c r="I56" i="1" s="1"/>
  <c r="I3205" i="1"/>
  <c r="I3201" i="1"/>
  <c r="I3197" i="1"/>
  <c r="I3193" i="1"/>
  <c r="I73" i="1" s="1"/>
  <c r="I3189" i="1"/>
  <c r="I3185" i="1"/>
  <c r="I3181" i="1"/>
  <c r="I3177" i="1"/>
  <c r="I3173" i="1"/>
  <c r="I3169" i="1"/>
  <c r="I3165" i="1"/>
  <c r="I3161" i="1"/>
  <c r="I3097" i="1"/>
  <c r="I3080" i="1"/>
  <c r="I3072" i="1"/>
  <c r="I3060" i="1"/>
  <c r="I3035" i="1"/>
  <c r="I3003" i="1"/>
  <c r="I2983" i="1"/>
  <c r="I54" i="1" s="1"/>
  <c r="I2975" i="1"/>
  <c r="I2963" i="1"/>
  <c r="I2951" i="1"/>
  <c r="I2923" i="1"/>
  <c r="I2915" i="1"/>
  <c r="I42" i="1" s="1"/>
  <c r="I2903" i="1"/>
  <c r="I2879" i="1"/>
  <c r="I2867" i="1"/>
  <c r="I2858" i="1"/>
  <c r="I2842" i="1"/>
  <c r="I2830" i="1"/>
  <c r="I2822" i="1"/>
  <c r="I392" i="1" s="1"/>
  <c r="I2790" i="1"/>
  <c r="I2782" i="1"/>
  <c r="K499" i="9"/>
  <c r="K3246" i="1" s="1"/>
  <c r="J3246" i="1"/>
  <c r="K495" i="9"/>
  <c r="K3242" i="1" s="1"/>
  <c r="J3242" i="1"/>
  <c r="K491" i="9"/>
  <c r="J3238" i="1"/>
  <c r="K487" i="9"/>
  <c r="K3234" i="1" s="1"/>
  <c r="J3234" i="1"/>
  <c r="K483" i="9"/>
  <c r="K3230" i="1" s="1"/>
  <c r="J3230" i="1"/>
  <c r="K479" i="9"/>
  <c r="K3226" i="1" s="1"/>
  <c r="J3226" i="1"/>
  <c r="K475" i="9"/>
  <c r="K3222" i="1" s="1"/>
  <c r="J3222" i="1"/>
  <c r="K471" i="9"/>
  <c r="K3218" i="1" s="1"/>
  <c r="J3218" i="1"/>
  <c r="K467" i="9"/>
  <c r="K3214" i="1" s="1"/>
  <c r="J3214" i="1"/>
  <c r="K463" i="9"/>
  <c r="K3210" i="1" s="1"/>
  <c r="J3210" i="1"/>
  <c r="K459" i="9"/>
  <c r="K3206" i="1" s="1"/>
  <c r="J3206" i="1"/>
  <c r="J3202" i="1"/>
  <c r="K455" i="9"/>
  <c r="K3202" i="1" s="1"/>
  <c r="K451" i="9"/>
  <c r="K3198" i="1" s="1"/>
  <c r="J3198" i="1"/>
  <c r="J3194" i="1"/>
  <c r="K447" i="9"/>
  <c r="K3194" i="1" s="1"/>
  <c r="J3190" i="1"/>
  <c r="K443" i="9"/>
  <c r="K3190" i="1" s="1"/>
  <c r="J3186" i="1"/>
  <c r="K439" i="9"/>
  <c r="K3186" i="1" s="1"/>
  <c r="J3182" i="1"/>
  <c r="K435" i="9"/>
  <c r="K3182" i="1" s="1"/>
  <c r="J3178" i="1"/>
  <c r="K431" i="9"/>
  <c r="K3178" i="1" s="1"/>
  <c r="K427" i="9"/>
  <c r="K3174" i="1" s="1"/>
  <c r="J3174" i="1"/>
  <c r="J3170" i="1"/>
  <c r="K423" i="9"/>
  <c r="K3170" i="1" s="1"/>
  <c r="J3166" i="1"/>
  <c r="K419" i="9"/>
  <c r="K3166" i="1" s="1"/>
  <c r="J3162" i="1"/>
  <c r="K415" i="9"/>
  <c r="K3162" i="1" s="1"/>
  <c r="K411" i="9"/>
  <c r="K3158" i="1" s="1"/>
  <c r="J3158" i="1"/>
  <c r="J3154" i="1"/>
  <c r="K407" i="9"/>
  <c r="K3154" i="1" s="1"/>
  <c r="J3150" i="1"/>
  <c r="K403" i="9"/>
  <c r="K3150" i="1" s="1"/>
  <c r="J3146" i="1"/>
  <c r="K399" i="9"/>
  <c r="K3146" i="1" s="1"/>
  <c r="K395" i="9"/>
  <c r="K3142" i="1" s="1"/>
  <c r="J3142" i="1"/>
  <c r="J3138" i="1"/>
  <c r="K391" i="9"/>
  <c r="K3138" i="1" s="1"/>
  <c r="J3134" i="1"/>
  <c r="J293" i="1" s="1"/>
  <c r="K387" i="9"/>
  <c r="K3134" i="1" s="1"/>
  <c r="K293" i="1" s="1"/>
  <c r="J3130" i="1"/>
  <c r="K383" i="9"/>
  <c r="K3130" i="1" s="1"/>
  <c r="K379" i="9"/>
  <c r="K3126" i="1" s="1"/>
  <c r="J3126" i="1"/>
  <c r="J3122" i="1"/>
  <c r="K375" i="9"/>
  <c r="K3122" i="1" s="1"/>
  <c r="J3118" i="1"/>
  <c r="K371" i="9"/>
  <c r="K3118" i="1" s="1"/>
  <c r="J3114" i="1"/>
  <c r="K367" i="9"/>
  <c r="K3114" i="1" s="1"/>
  <c r="K363" i="9"/>
  <c r="K3110" i="1" s="1"/>
  <c r="J3110" i="1"/>
  <c r="J3106" i="1"/>
  <c r="J74" i="1" s="1"/>
  <c r="K359" i="9"/>
  <c r="K3106" i="1" s="1"/>
  <c r="K74" i="1" s="1"/>
  <c r="J3102" i="1"/>
  <c r="K355" i="9"/>
  <c r="K3102" i="1" s="1"/>
  <c r="I3098" i="1"/>
  <c r="J351" i="9"/>
  <c r="I3094" i="1"/>
  <c r="J347" i="9"/>
  <c r="K3085" i="1"/>
  <c r="K412" i="1" s="1"/>
  <c r="J3085" i="1"/>
  <c r="J412" i="1" s="1"/>
  <c r="J3081" i="1"/>
  <c r="I3077" i="1"/>
  <c r="J330" i="9"/>
  <c r="I3073" i="1"/>
  <c r="J326" i="9"/>
  <c r="J3069" i="1"/>
  <c r="K322" i="9"/>
  <c r="K3069" i="1" s="1"/>
  <c r="K318" i="9"/>
  <c r="K3065" i="1" s="1"/>
  <c r="J3065" i="1"/>
  <c r="I3061" i="1"/>
  <c r="I350" i="1" s="1"/>
  <c r="J314" i="9"/>
  <c r="I3057" i="1"/>
  <c r="J310" i="9"/>
  <c r="J3053" i="1"/>
  <c r="K306" i="9"/>
  <c r="K3053" i="1" s="1"/>
  <c r="K301" i="9"/>
  <c r="K3048" i="1" s="1"/>
  <c r="J3048" i="1"/>
  <c r="K297" i="9"/>
  <c r="K3044" i="1" s="1"/>
  <c r="K274" i="1" s="1"/>
  <c r="J3044" i="1"/>
  <c r="J274" i="1" s="1"/>
  <c r="K293" i="9"/>
  <c r="K3040" i="1" s="1"/>
  <c r="J3040" i="1"/>
  <c r="K289" i="9"/>
  <c r="K3036" i="1" s="1"/>
  <c r="J3036" i="1"/>
  <c r="K285" i="9"/>
  <c r="K3032" i="1" s="1"/>
  <c r="J3032" i="1"/>
  <c r="K281" i="9"/>
  <c r="K3028" i="1" s="1"/>
  <c r="J3028" i="1"/>
  <c r="K277" i="9"/>
  <c r="K3024" i="1" s="1"/>
  <c r="J3024" i="1"/>
  <c r="K273" i="9"/>
  <c r="K3020" i="1" s="1"/>
  <c r="J3020" i="1"/>
  <c r="K269" i="9"/>
  <c r="K3016" i="1" s="1"/>
  <c r="J3016" i="1"/>
  <c r="K265" i="9"/>
  <c r="K3012" i="1" s="1"/>
  <c r="J3012" i="1"/>
  <c r="K261" i="9"/>
  <c r="K3008" i="1" s="1"/>
  <c r="J3008" i="1"/>
  <c r="K257" i="9"/>
  <c r="K3004" i="1" s="1"/>
  <c r="J3004" i="1"/>
  <c r="K253" i="9"/>
  <c r="K3000" i="1" s="1"/>
  <c r="J3000" i="1"/>
  <c r="K249" i="9"/>
  <c r="K2996" i="1" s="1"/>
  <c r="J2996" i="1"/>
  <c r="K245" i="9"/>
  <c r="K2992" i="1" s="1"/>
  <c r="J2992" i="1"/>
  <c r="K241" i="9"/>
  <c r="K2988" i="1" s="1"/>
  <c r="J2988" i="1"/>
  <c r="K237" i="9"/>
  <c r="K2984" i="1" s="1"/>
  <c r="K55" i="1" s="1"/>
  <c r="J2984" i="1"/>
  <c r="J55" i="1" s="1"/>
  <c r="K233" i="9"/>
  <c r="K2980" i="1" s="1"/>
  <c r="J2980" i="1"/>
  <c r="K229" i="9"/>
  <c r="K2976" i="1" s="1"/>
  <c r="J2976" i="1"/>
  <c r="K225" i="9"/>
  <c r="K2972" i="1" s="1"/>
  <c r="J2972" i="1"/>
  <c r="K221" i="9"/>
  <c r="K2968" i="1" s="1"/>
  <c r="J2968" i="1"/>
  <c r="K217" i="9"/>
  <c r="K2964" i="1" s="1"/>
  <c r="J2964" i="1"/>
  <c r="K213" i="9"/>
  <c r="K2960" i="1" s="1"/>
  <c r="J2960" i="1"/>
  <c r="K209" i="9"/>
  <c r="K2956" i="1" s="1"/>
  <c r="J2956" i="1"/>
  <c r="K205" i="9"/>
  <c r="K2952" i="1" s="1"/>
  <c r="J2952" i="1"/>
  <c r="K201" i="9"/>
  <c r="K2948" i="1" s="1"/>
  <c r="J2948" i="1"/>
  <c r="I2944" i="1"/>
  <c r="J197" i="9"/>
  <c r="K193" i="9"/>
  <c r="K2940" i="1" s="1"/>
  <c r="J2940" i="1"/>
  <c r="K189" i="9"/>
  <c r="K2936" i="1" s="1"/>
  <c r="J2936" i="1"/>
  <c r="K185" i="9"/>
  <c r="K2932" i="1" s="1"/>
  <c r="J2932" i="1"/>
  <c r="K181" i="9"/>
  <c r="K2928" i="1" s="1"/>
  <c r="J2928" i="1"/>
  <c r="K177" i="9"/>
  <c r="K2924" i="1" s="1"/>
  <c r="J2924" i="1"/>
  <c r="K173" i="9"/>
  <c r="K2920" i="1" s="1"/>
  <c r="K169" i="9"/>
  <c r="K2916" i="1" s="1"/>
  <c r="K165" i="9"/>
  <c r="K2912" i="1" s="1"/>
  <c r="J2912" i="1"/>
  <c r="K161" i="9"/>
  <c r="K2908" i="1" s="1"/>
  <c r="J2908" i="1"/>
  <c r="K157" i="9"/>
  <c r="K2904" i="1" s="1"/>
  <c r="J2904" i="1"/>
  <c r="I2900" i="1"/>
  <c r="J153" i="9"/>
  <c r="K141" i="9"/>
  <c r="K2888" i="1" s="1"/>
  <c r="J2888" i="1"/>
  <c r="J2884" i="1"/>
  <c r="K137" i="9"/>
  <c r="K2884" i="1" s="1"/>
  <c r="K133" i="9"/>
  <c r="K2880" i="1" s="1"/>
  <c r="J2880" i="1"/>
  <c r="J2876" i="1"/>
  <c r="K129" i="9"/>
  <c r="K2876" i="1" s="1"/>
  <c r="K125" i="9"/>
  <c r="K2872" i="1" s="1"/>
  <c r="J2872" i="1"/>
  <c r="J2868" i="1"/>
  <c r="K121" i="9"/>
  <c r="K2868" i="1" s="1"/>
  <c r="J2864" i="1"/>
  <c r="K2864" i="1"/>
  <c r="J2859" i="1"/>
  <c r="K112" i="9"/>
  <c r="K2859" i="1" s="1"/>
  <c r="J2855" i="1"/>
  <c r="K108" i="9"/>
  <c r="K2855" i="1" s="1"/>
  <c r="J2851" i="1"/>
  <c r="K104" i="9"/>
  <c r="K2851" i="1" s="1"/>
  <c r="J2847" i="1"/>
  <c r="K100" i="9"/>
  <c r="K2847" i="1" s="1"/>
  <c r="I2843" i="1"/>
  <c r="J96" i="9"/>
  <c r="J2839" i="1"/>
  <c r="K92" i="9"/>
  <c r="K2839" i="1" s="1"/>
  <c r="J2835" i="1"/>
  <c r="K88" i="9"/>
  <c r="K2835" i="1" s="1"/>
  <c r="J2831" i="1"/>
  <c r="K84" i="9"/>
  <c r="K2831" i="1" s="1"/>
  <c r="J2827" i="1"/>
  <c r="K80" i="9"/>
  <c r="K2827" i="1" s="1"/>
  <c r="J2823" i="1"/>
  <c r="K76" i="9"/>
  <c r="K2823" i="1" s="1"/>
  <c r="J2819" i="1"/>
  <c r="K72" i="9"/>
  <c r="K2819" i="1" s="1"/>
  <c r="J2815" i="1"/>
  <c r="K68" i="9"/>
  <c r="K2815" i="1" s="1"/>
  <c r="J2811" i="1"/>
  <c r="K64" i="9"/>
  <c r="K2811" i="1" s="1"/>
  <c r="J2807" i="1"/>
  <c r="K60" i="9"/>
  <c r="K2807" i="1" s="1"/>
  <c r="J2803" i="1"/>
  <c r="K56" i="9"/>
  <c r="K2803" i="1" s="1"/>
  <c r="J2799" i="1"/>
  <c r="K52" i="9"/>
  <c r="K2799" i="1" s="1"/>
  <c r="J2795" i="1"/>
  <c r="K48" i="9"/>
  <c r="K2795" i="1" s="1"/>
  <c r="J2791" i="1"/>
  <c r="K44" i="9"/>
  <c r="K2791" i="1" s="1"/>
  <c r="I2787" i="1"/>
  <c r="J40" i="9"/>
  <c r="J59" i="9" s="1"/>
  <c r="J2806" i="1" s="1"/>
  <c r="J2783" i="1"/>
  <c r="K36" i="9"/>
  <c r="K2783" i="1" s="1"/>
  <c r="J2779" i="1"/>
  <c r="K32" i="9"/>
  <c r="K2779" i="1" s="1"/>
  <c r="J2775" i="1"/>
  <c r="K28" i="9"/>
  <c r="K2775" i="1" s="1"/>
  <c r="J2771" i="1"/>
  <c r="K24" i="9"/>
  <c r="K2771" i="1" s="1"/>
  <c r="J2767" i="1"/>
  <c r="K20" i="9"/>
  <c r="K2767" i="1" s="1"/>
  <c r="J2763" i="1"/>
  <c r="K16" i="9"/>
  <c r="K2763" i="1" s="1"/>
  <c r="J2759" i="1"/>
  <c r="K12" i="9"/>
  <c r="K2759" i="1" s="1"/>
  <c r="J2755" i="1"/>
  <c r="K8" i="9"/>
  <c r="K2755" i="1" s="1"/>
  <c r="H307" i="1"/>
  <c r="K337" i="5"/>
  <c r="K1459" i="1" s="1"/>
  <c r="J1459" i="1"/>
  <c r="K325" i="5"/>
  <c r="K1447" i="1" s="1"/>
  <c r="K320" i="1" s="1"/>
  <c r="J1447" i="1"/>
  <c r="J320" i="1" s="1"/>
  <c r="K308" i="5"/>
  <c r="K1430" i="1" s="1"/>
  <c r="J1430" i="1"/>
  <c r="K296" i="5"/>
  <c r="K1418" i="1" s="1"/>
  <c r="J1418" i="1"/>
  <c r="K284" i="5"/>
  <c r="K1406" i="1" s="1"/>
  <c r="J1406" i="1"/>
  <c r="K1398" i="1"/>
  <c r="J1398" i="1"/>
  <c r="K1386" i="1"/>
  <c r="J1386" i="1"/>
  <c r="K247" i="5"/>
  <c r="K1369" i="1" s="1"/>
  <c r="J1369" i="1"/>
  <c r="K1357" i="1"/>
  <c r="J1357" i="1"/>
  <c r="K1345" i="1"/>
  <c r="J1345" i="1"/>
  <c r="K1337" i="1"/>
  <c r="K413" i="1" s="1"/>
  <c r="J1337" i="1"/>
  <c r="J413" i="1" s="1"/>
  <c r="K207" i="5"/>
  <c r="K1329" i="1" s="1"/>
  <c r="J1329" i="1"/>
  <c r="K1313" i="1"/>
  <c r="J1313" i="1"/>
  <c r="K179" i="5"/>
  <c r="K1301" i="1" s="1"/>
  <c r="J1301" i="1"/>
  <c r="K167" i="5"/>
  <c r="K1289" i="1" s="1"/>
  <c r="J1289" i="1"/>
  <c r="K155" i="5"/>
  <c r="K1277" i="1" s="1"/>
  <c r="J1277" i="1"/>
  <c r="K1265" i="1"/>
  <c r="J1265" i="1"/>
  <c r="K131" i="5"/>
  <c r="K1253" i="1" s="1"/>
  <c r="J1253" i="1"/>
  <c r="J1245" i="1"/>
  <c r="K123" i="5"/>
  <c r="K1245" i="1" s="1"/>
  <c r="J1233" i="1"/>
  <c r="K111" i="5"/>
  <c r="K1233" i="1" s="1"/>
  <c r="J1225" i="1"/>
  <c r="K1225" i="1"/>
  <c r="K91" i="5"/>
  <c r="K1213" i="1" s="1"/>
  <c r="J1213" i="1"/>
  <c r="J1201" i="1"/>
  <c r="K79" i="5"/>
  <c r="K1201" i="1" s="1"/>
  <c r="J1189" i="1"/>
  <c r="K1189" i="1"/>
  <c r="J1177" i="1"/>
  <c r="K55" i="5"/>
  <c r="K1177" i="1" s="1"/>
  <c r="J1169" i="1"/>
  <c r="K47" i="5"/>
  <c r="K1169" i="1" s="1"/>
  <c r="J1157" i="1"/>
  <c r="K35" i="5"/>
  <c r="K1157" i="1" s="1"/>
  <c r="J1145" i="1"/>
  <c r="K23" i="5"/>
  <c r="K1145" i="1" s="1"/>
  <c r="J1133" i="1"/>
  <c r="K11" i="5"/>
  <c r="K1133" i="1" s="1"/>
  <c r="K344" i="5"/>
  <c r="K1466" i="1" s="1"/>
  <c r="J1466" i="1"/>
  <c r="K1462" i="1"/>
  <c r="J1462" i="1"/>
  <c r="K336" i="5"/>
  <c r="K1458" i="1" s="1"/>
  <c r="J1458" i="1"/>
  <c r="K332" i="5"/>
  <c r="K1454" i="1" s="1"/>
  <c r="J1454" i="1"/>
  <c r="K328" i="5"/>
  <c r="K1450" i="1" s="1"/>
  <c r="J1450" i="1"/>
  <c r="K324" i="5"/>
  <c r="K1446" i="1" s="1"/>
  <c r="J1446" i="1"/>
  <c r="K320" i="5"/>
  <c r="K1442" i="1" s="1"/>
  <c r="J1442" i="1"/>
  <c r="K315" i="5"/>
  <c r="K1437" i="1" s="1"/>
  <c r="J1437" i="1"/>
  <c r="K1433" i="1"/>
  <c r="J1433" i="1"/>
  <c r="K307" i="5"/>
  <c r="K1429" i="1" s="1"/>
  <c r="J1429" i="1"/>
  <c r="K303" i="5"/>
  <c r="K1425" i="1" s="1"/>
  <c r="J1425" i="1"/>
  <c r="K299" i="5"/>
  <c r="K1421" i="1" s="1"/>
  <c r="J1421" i="1"/>
  <c r="K295" i="5"/>
  <c r="K1417" i="1" s="1"/>
  <c r="J1417" i="1"/>
  <c r="K1413" i="1"/>
  <c r="J1413" i="1"/>
  <c r="K287" i="5"/>
  <c r="K1409" i="1" s="1"/>
  <c r="J1409" i="1"/>
  <c r="K283" i="5"/>
  <c r="K1405" i="1" s="1"/>
  <c r="J1405" i="1"/>
  <c r="K279" i="5"/>
  <c r="K1401" i="1" s="1"/>
  <c r="J1401" i="1"/>
  <c r="K1397" i="1"/>
  <c r="J1397" i="1"/>
  <c r="K1393" i="1"/>
  <c r="J1393" i="1"/>
  <c r="K1389" i="1"/>
  <c r="J1389" i="1"/>
  <c r="K263" i="5"/>
  <c r="J1385" i="1"/>
  <c r="K1380" i="1"/>
  <c r="J1380" i="1"/>
  <c r="K1376" i="1"/>
  <c r="J1376" i="1"/>
  <c r="K1372" i="1"/>
  <c r="J1372" i="1"/>
  <c r="K1368" i="1"/>
  <c r="J1368" i="1"/>
  <c r="K1364" i="1"/>
  <c r="J1364" i="1"/>
  <c r="K238" i="5"/>
  <c r="K1360" i="1" s="1"/>
  <c r="J1360" i="1"/>
  <c r="K234" i="5"/>
  <c r="K1356" i="1" s="1"/>
  <c r="J1356" i="1"/>
  <c r="K230" i="5"/>
  <c r="K1352" i="1" s="1"/>
  <c r="J1352" i="1"/>
  <c r="K226" i="5"/>
  <c r="K1348" i="1" s="1"/>
  <c r="J1348" i="1"/>
  <c r="K1344" i="1"/>
  <c r="J1344" i="1"/>
  <c r="K1340" i="1"/>
  <c r="J1340" i="1"/>
  <c r="K1336" i="1"/>
  <c r="J1336" i="1"/>
  <c r="K1332" i="1"/>
  <c r="J1332" i="1"/>
  <c r="K1328" i="1"/>
  <c r="J1328" i="1"/>
  <c r="K1324" i="1"/>
  <c r="J1324" i="1"/>
  <c r="K198" i="5"/>
  <c r="J1320" i="1"/>
  <c r="K194" i="5"/>
  <c r="J1316" i="1"/>
  <c r="K190" i="5"/>
  <c r="K1312" i="1" s="1"/>
  <c r="J1312" i="1"/>
  <c r="K186" i="5"/>
  <c r="K1308" i="1" s="1"/>
  <c r="J1308" i="1"/>
  <c r="J1304" i="1"/>
  <c r="K178" i="5"/>
  <c r="K1300" i="1" s="1"/>
  <c r="J1300" i="1"/>
  <c r="K1296" i="1"/>
  <c r="J1296" i="1"/>
  <c r="K170" i="5"/>
  <c r="K1292" i="1" s="1"/>
  <c r="J1292" i="1"/>
  <c r="K166" i="5"/>
  <c r="K1288" i="1" s="1"/>
  <c r="J1288" i="1"/>
  <c r="K1284" i="1"/>
  <c r="J1284" i="1"/>
  <c r="K1280" i="1"/>
  <c r="J1280" i="1"/>
  <c r="K154" i="5"/>
  <c r="K1276" i="1" s="1"/>
  <c r="J1276" i="1"/>
  <c r="K1272" i="1"/>
  <c r="J1272" i="1"/>
  <c r="K146" i="5"/>
  <c r="K1268" i="1" s="1"/>
  <c r="J1268" i="1"/>
  <c r="K1264" i="1"/>
  <c r="J1264" i="1"/>
  <c r="K138" i="5"/>
  <c r="K1260" i="1" s="1"/>
  <c r="J1260" i="1"/>
  <c r="K1256" i="1"/>
  <c r="J1256" i="1"/>
  <c r="K1252" i="1"/>
  <c r="J1252" i="1"/>
  <c r="K126" i="5"/>
  <c r="K1248" i="1" s="1"/>
  <c r="J1248" i="1"/>
  <c r="K1244" i="1"/>
  <c r="J1244" i="1"/>
  <c r="K118" i="5"/>
  <c r="K1240" i="1" s="1"/>
  <c r="J1240" i="1"/>
  <c r="K114" i="5"/>
  <c r="K1236" i="1" s="1"/>
  <c r="J1236" i="1"/>
  <c r="K110" i="5"/>
  <c r="K1232" i="1" s="1"/>
  <c r="J1232" i="1"/>
  <c r="K106" i="5"/>
  <c r="K1228" i="1" s="1"/>
  <c r="J1228" i="1"/>
  <c r="K1224" i="1"/>
  <c r="J1224" i="1"/>
  <c r="K1220" i="1"/>
  <c r="J1220" i="1"/>
  <c r="K1216" i="1"/>
  <c r="J1216" i="1"/>
  <c r="K90" i="5"/>
  <c r="K1212" i="1" s="1"/>
  <c r="J1212" i="1"/>
  <c r="K86" i="5"/>
  <c r="K1208" i="1" s="1"/>
  <c r="J1208" i="1"/>
  <c r="K1204" i="1"/>
  <c r="J1204" i="1"/>
  <c r="K78" i="5"/>
  <c r="K1200" i="1" s="1"/>
  <c r="J1200" i="1"/>
  <c r="K74" i="5"/>
  <c r="K1196" i="1" s="1"/>
  <c r="J1196" i="1"/>
  <c r="K1192" i="1"/>
  <c r="J1192" i="1"/>
  <c r="K66" i="5"/>
  <c r="K1188" i="1" s="1"/>
  <c r="J1188" i="1"/>
  <c r="K1184" i="1"/>
  <c r="J1184" i="1"/>
  <c r="K1180" i="1"/>
  <c r="J1180" i="1"/>
  <c r="K1176" i="1"/>
  <c r="J1176" i="1"/>
  <c r="K1172" i="1"/>
  <c r="J1172" i="1"/>
  <c r="K1168" i="1"/>
  <c r="J1168" i="1"/>
  <c r="K42" i="5"/>
  <c r="K1164" i="1" s="1"/>
  <c r="J1164" i="1"/>
  <c r="K38" i="5"/>
  <c r="K1160" i="1" s="1"/>
  <c r="J1160" i="1"/>
  <c r="K34" i="5"/>
  <c r="K1156" i="1" s="1"/>
  <c r="J1156" i="1"/>
  <c r="K30" i="5"/>
  <c r="K1152" i="1" s="1"/>
  <c r="J1152" i="1"/>
  <c r="K1148" i="1"/>
  <c r="J1148" i="1"/>
  <c r="K1144" i="1"/>
  <c r="J1144" i="1"/>
  <c r="K1140" i="1"/>
  <c r="J1140" i="1"/>
  <c r="K1136" i="1"/>
  <c r="J1136" i="1"/>
  <c r="K10" i="5"/>
  <c r="K1132" i="1" s="1"/>
  <c r="K133" i="1" s="1"/>
  <c r="J1132" i="1"/>
  <c r="K341" i="5"/>
  <c r="K1463" i="1" s="1"/>
  <c r="J1463" i="1"/>
  <c r="K329" i="5"/>
  <c r="K1451" i="1" s="1"/>
  <c r="J1451" i="1"/>
  <c r="K316" i="5"/>
  <c r="K1438" i="1" s="1"/>
  <c r="J1438" i="1"/>
  <c r="K304" i="5"/>
  <c r="K1426" i="1" s="1"/>
  <c r="J1426" i="1"/>
  <c r="K1414" i="1"/>
  <c r="J1414" i="1"/>
  <c r="K1402" i="1"/>
  <c r="J1402" i="1"/>
  <c r="K268" i="5"/>
  <c r="K1390" i="1" s="1"/>
  <c r="J1390" i="1"/>
  <c r="K255" i="5"/>
  <c r="K1377" i="1" s="1"/>
  <c r="J1377" i="1"/>
  <c r="K243" i="5"/>
  <c r="K1365" i="1" s="1"/>
  <c r="J1365" i="1"/>
  <c r="K227" i="5"/>
  <c r="K1349" i="1" s="1"/>
  <c r="J1349" i="1"/>
  <c r="J1333" i="1"/>
  <c r="K199" i="5"/>
  <c r="K1321" i="1" s="1"/>
  <c r="J1321" i="1"/>
  <c r="K187" i="5"/>
  <c r="K1309" i="1" s="1"/>
  <c r="J1309" i="1"/>
  <c r="K1297" i="1"/>
  <c r="J1297" i="1"/>
  <c r="K1285" i="1"/>
  <c r="J1285" i="1"/>
  <c r="K1273" i="1"/>
  <c r="J1273" i="1"/>
  <c r="K1261" i="1"/>
  <c r="J1261" i="1"/>
  <c r="K127" i="5"/>
  <c r="K1249" i="1" s="1"/>
  <c r="J1249" i="1"/>
  <c r="J1237" i="1"/>
  <c r="K1237" i="1"/>
  <c r="J1221" i="1"/>
  <c r="K1221" i="1"/>
  <c r="J1205" i="1"/>
  <c r="K1205" i="1"/>
  <c r="J1193" i="1"/>
  <c r="K1193" i="1"/>
  <c r="J1181" i="1"/>
  <c r="K59" i="5"/>
  <c r="J1165" i="1"/>
  <c r="K43" i="5"/>
  <c r="K1165" i="1" s="1"/>
  <c r="J1141" i="1"/>
  <c r="K19" i="5"/>
  <c r="K1141" i="1" s="1"/>
  <c r="K9" i="5"/>
  <c r="K1131" i="1" s="1"/>
  <c r="J1131" i="1"/>
  <c r="J132" i="1" s="1"/>
  <c r="K339" i="5"/>
  <c r="K1461" i="1" s="1"/>
  <c r="J1461" i="1"/>
  <c r="K335" i="5"/>
  <c r="K1457" i="1" s="1"/>
  <c r="J1457" i="1"/>
  <c r="K331" i="5"/>
  <c r="K1453" i="1" s="1"/>
  <c r="J1453" i="1"/>
  <c r="K327" i="5"/>
  <c r="K1449" i="1" s="1"/>
  <c r="J1449" i="1"/>
  <c r="K323" i="5"/>
  <c r="K1445" i="1" s="1"/>
  <c r="J1445" i="1"/>
  <c r="K1441" i="1"/>
  <c r="K314" i="5"/>
  <c r="K1436" i="1" s="1"/>
  <c r="J1436" i="1"/>
  <c r="K310" i="5"/>
  <c r="K1432" i="1" s="1"/>
  <c r="J1432" i="1"/>
  <c r="K306" i="5"/>
  <c r="K1428" i="1" s="1"/>
  <c r="J1428" i="1"/>
  <c r="K302" i="5"/>
  <c r="K1424" i="1" s="1"/>
  <c r="J1424" i="1"/>
  <c r="K1420" i="1"/>
  <c r="J1420" i="1"/>
  <c r="K294" i="5"/>
  <c r="K1416" i="1" s="1"/>
  <c r="J1416" i="1"/>
  <c r="K1412" i="1"/>
  <c r="J1412" i="1"/>
  <c r="K286" i="5"/>
  <c r="K1408" i="1" s="1"/>
  <c r="J1408" i="1"/>
  <c r="K282" i="5"/>
  <c r="K1404" i="1" s="1"/>
  <c r="J1404" i="1"/>
  <c r="K1400" i="1"/>
  <c r="J1400" i="1"/>
  <c r="K1396" i="1"/>
  <c r="J1396" i="1"/>
  <c r="K1392" i="1"/>
  <c r="J1392" i="1"/>
  <c r="K1388" i="1"/>
  <c r="J1388" i="1"/>
  <c r="J1384" i="1"/>
  <c r="K1379" i="1"/>
  <c r="J1379" i="1"/>
  <c r="K253" i="5"/>
  <c r="K1375" i="1" s="1"/>
  <c r="J1375" i="1"/>
  <c r="K249" i="5"/>
  <c r="K1371" i="1" s="1"/>
  <c r="J1371" i="1"/>
  <c r="K1367" i="1"/>
  <c r="J1367" i="1"/>
  <c r="K241" i="5"/>
  <c r="K1363" i="1" s="1"/>
  <c r="J1363" i="1"/>
  <c r="K1359" i="1"/>
  <c r="J1359" i="1"/>
  <c r="K1355" i="1"/>
  <c r="J1355" i="1"/>
  <c r="K229" i="5"/>
  <c r="K1351" i="1" s="1"/>
  <c r="J1351" i="1"/>
  <c r="K225" i="5"/>
  <c r="K1347" i="1" s="1"/>
  <c r="J1347" i="1"/>
  <c r="K1343" i="1"/>
  <c r="J1343" i="1"/>
  <c r="K1339" i="1"/>
  <c r="J1339" i="1"/>
  <c r="K1335" i="1"/>
  <c r="J1335" i="1"/>
  <c r="K209" i="5"/>
  <c r="K1331" i="1" s="1"/>
  <c r="J1331" i="1"/>
  <c r="K1327" i="1"/>
  <c r="J1327" i="1"/>
  <c r="K201" i="5"/>
  <c r="K1323" i="1" s="1"/>
  <c r="J1323" i="1"/>
  <c r="K1319" i="1"/>
  <c r="J1319" i="1"/>
  <c r="K1315" i="1"/>
  <c r="J1315" i="1"/>
  <c r="K1311" i="1"/>
  <c r="J1311" i="1"/>
  <c r="K1307" i="1"/>
  <c r="J1307" i="1"/>
  <c r="K1303" i="1"/>
  <c r="J1303" i="1"/>
  <c r="J1299" i="1"/>
  <c r="K177" i="5"/>
  <c r="J1295" i="1"/>
  <c r="K173" i="5"/>
  <c r="K1295" i="1" s="1"/>
  <c r="J1291" i="1"/>
  <c r="K169" i="5"/>
  <c r="K1291" i="1" s="1"/>
  <c r="J1287" i="1"/>
  <c r="K165" i="5"/>
  <c r="K1287" i="1" s="1"/>
  <c r="J1283" i="1"/>
  <c r="K1283" i="1"/>
  <c r="J1279" i="1"/>
  <c r="J1275" i="1"/>
  <c r="K153" i="5"/>
  <c r="K1275" i="1" s="1"/>
  <c r="J1271" i="1"/>
  <c r="K1271" i="1"/>
  <c r="J1267" i="1"/>
  <c r="K1267" i="1"/>
  <c r="J1263" i="1"/>
  <c r="K1263" i="1"/>
  <c r="J1259" i="1"/>
  <c r="K1259" i="1"/>
  <c r="J1255" i="1"/>
  <c r="K133" i="5"/>
  <c r="J1251" i="1"/>
  <c r="K129" i="5"/>
  <c r="K1251" i="1" s="1"/>
  <c r="J1247" i="1"/>
  <c r="K125" i="5"/>
  <c r="K1247" i="1" s="1"/>
  <c r="J1243" i="1"/>
  <c r="K121" i="5"/>
  <c r="K1243" i="1" s="1"/>
  <c r="J1239" i="1"/>
  <c r="K1239" i="1"/>
  <c r="J1235" i="1"/>
  <c r="K1235" i="1"/>
  <c r="J1231" i="1"/>
  <c r="K109" i="5"/>
  <c r="K1231" i="1" s="1"/>
  <c r="J1227" i="1"/>
  <c r="K105" i="5"/>
  <c r="K1227" i="1" s="1"/>
  <c r="J1223" i="1"/>
  <c r="K1223" i="1"/>
  <c r="J1219" i="1"/>
  <c r="J1215" i="1"/>
  <c r="K93" i="5"/>
  <c r="K1215" i="1" s="1"/>
  <c r="J1211" i="1"/>
  <c r="K89" i="5"/>
  <c r="K1211" i="1" s="1"/>
  <c r="J1207" i="1"/>
  <c r="K85" i="5"/>
  <c r="K1207" i="1" s="1"/>
  <c r="J1203" i="1"/>
  <c r="K81" i="5"/>
  <c r="K1203" i="1" s="1"/>
  <c r="J1199" i="1"/>
  <c r="K77" i="5"/>
  <c r="K1199" i="1" s="1"/>
  <c r="J1195" i="1"/>
  <c r="K73" i="5"/>
  <c r="K1195" i="1" s="1"/>
  <c r="J1191" i="1"/>
  <c r="K1191" i="1"/>
  <c r="J1187" i="1"/>
  <c r="K1187" i="1"/>
  <c r="J1183" i="1"/>
  <c r="K1183" i="1"/>
  <c r="J1179" i="1"/>
  <c r="K57" i="5"/>
  <c r="K1179" i="1" s="1"/>
  <c r="J1175" i="1"/>
  <c r="K53" i="5"/>
  <c r="K1175" i="1" s="1"/>
  <c r="J1171" i="1"/>
  <c r="K1171" i="1"/>
  <c r="J1167" i="1"/>
  <c r="K45" i="5"/>
  <c r="K1167" i="1" s="1"/>
  <c r="J1163" i="1"/>
  <c r="K1163" i="1"/>
  <c r="J1159" i="1"/>
  <c r="K1159" i="1"/>
  <c r="J1155" i="1"/>
  <c r="K33" i="5"/>
  <c r="K1155" i="1" s="1"/>
  <c r="J1151" i="1"/>
  <c r="K29" i="5"/>
  <c r="K1151" i="1" s="1"/>
  <c r="J1147" i="1"/>
  <c r="K1147" i="1"/>
  <c r="J1143" i="1"/>
  <c r="K21" i="5"/>
  <c r="K1143" i="1" s="1"/>
  <c r="J1139" i="1"/>
  <c r="J142" i="1" s="1"/>
  <c r="K17" i="5"/>
  <c r="K1139" i="1" s="1"/>
  <c r="K142" i="1" s="1"/>
  <c r="J1135" i="1"/>
  <c r="K13" i="5"/>
  <c r="K1135" i="1" s="1"/>
  <c r="K333" i="5"/>
  <c r="K1455" i="1" s="1"/>
  <c r="J1455" i="1"/>
  <c r="K1443" i="1"/>
  <c r="K312" i="5"/>
  <c r="K1434" i="1" s="1"/>
  <c r="J1434" i="1"/>
  <c r="K1422" i="1"/>
  <c r="J1422" i="1"/>
  <c r="K1410" i="1"/>
  <c r="J1410" i="1"/>
  <c r="K1394" i="1"/>
  <c r="J1394" i="1"/>
  <c r="K259" i="5"/>
  <c r="K1381" i="1" s="1"/>
  <c r="J1381" i="1"/>
  <c r="K251" i="5"/>
  <c r="K1373" i="1" s="1"/>
  <c r="J1373" i="1"/>
  <c r="K239" i="5"/>
  <c r="K1361" i="1" s="1"/>
  <c r="J1361" i="1"/>
  <c r="K231" i="5"/>
  <c r="K1353" i="1" s="1"/>
  <c r="J1353" i="1"/>
  <c r="K1341" i="1"/>
  <c r="J1341" i="1"/>
  <c r="J1325" i="1"/>
  <c r="K1317" i="1"/>
  <c r="J1317" i="1"/>
  <c r="K1305" i="1"/>
  <c r="J1305" i="1"/>
  <c r="K171" i="5"/>
  <c r="K1293" i="1" s="1"/>
  <c r="J1293" i="1"/>
  <c r="K1281" i="1"/>
  <c r="J1281" i="1"/>
  <c r="K1269" i="1"/>
  <c r="J1269" i="1"/>
  <c r="K1257" i="1"/>
  <c r="J1257" i="1"/>
  <c r="J1241" i="1"/>
  <c r="K119" i="5"/>
  <c r="K1241" i="1" s="1"/>
  <c r="J1229" i="1"/>
  <c r="K107" i="5"/>
  <c r="K1229" i="1" s="1"/>
  <c r="J1217" i="1"/>
  <c r="K95" i="5"/>
  <c r="K1217" i="1" s="1"/>
  <c r="J1209" i="1"/>
  <c r="J392" i="1" s="1"/>
  <c r="K87" i="5"/>
  <c r="K1209" i="1" s="1"/>
  <c r="K392" i="1" s="1"/>
  <c r="J1197" i="1"/>
  <c r="K75" i="5"/>
  <c r="K1197" i="1" s="1"/>
  <c r="J1185" i="1"/>
  <c r="J335" i="1" s="1"/>
  <c r="K1185" i="1"/>
  <c r="K335" i="1" s="1"/>
  <c r="J1173" i="1"/>
  <c r="K51" i="5"/>
  <c r="K1173" i="1" s="1"/>
  <c r="J1161" i="1"/>
  <c r="K1161" i="1"/>
  <c r="J1153" i="1"/>
  <c r="K31" i="5"/>
  <c r="K1153" i="1" s="1"/>
  <c r="J1149" i="1"/>
  <c r="K1149" i="1"/>
  <c r="J1137" i="1"/>
  <c r="K1137" i="1"/>
  <c r="K338" i="5"/>
  <c r="K1460" i="1" s="1"/>
  <c r="J1460" i="1"/>
  <c r="K334" i="5"/>
  <c r="K1456" i="1" s="1"/>
  <c r="J1456" i="1"/>
  <c r="K330" i="5"/>
  <c r="K1452" i="1" s="1"/>
  <c r="J1452" i="1"/>
  <c r="K326" i="5"/>
  <c r="K1448" i="1" s="1"/>
  <c r="K333" i="1" s="1"/>
  <c r="J1448" i="1"/>
  <c r="J333" i="1" s="1"/>
  <c r="K322" i="5"/>
  <c r="K1444" i="1" s="1"/>
  <c r="J1444" i="1"/>
  <c r="K318" i="5"/>
  <c r="K1440" i="1" s="1"/>
  <c r="J1440" i="1"/>
  <c r="K313" i="5"/>
  <c r="K1435" i="1" s="1"/>
  <c r="J1435" i="1"/>
  <c r="K1431" i="1"/>
  <c r="J1431" i="1"/>
  <c r="K305" i="5"/>
  <c r="K1427" i="1" s="1"/>
  <c r="J1427" i="1"/>
  <c r="K301" i="5"/>
  <c r="K1423" i="1" s="1"/>
  <c r="J1423" i="1"/>
  <c r="K297" i="5"/>
  <c r="K1419" i="1" s="1"/>
  <c r="J1419" i="1"/>
  <c r="K293" i="5"/>
  <c r="K1415" i="1" s="1"/>
  <c r="J1415" i="1"/>
  <c r="K1411" i="1"/>
  <c r="J1411" i="1"/>
  <c r="K285" i="5"/>
  <c r="K1407" i="1" s="1"/>
  <c r="J1407" i="1"/>
  <c r="K281" i="5"/>
  <c r="K1403" i="1" s="1"/>
  <c r="J1403" i="1"/>
  <c r="K1399" i="1"/>
  <c r="J1399" i="1"/>
  <c r="K1395" i="1"/>
  <c r="J1395" i="1"/>
  <c r="K1391" i="1"/>
  <c r="J1391" i="1"/>
  <c r="J1387" i="1"/>
  <c r="K261" i="5"/>
  <c r="K1378" i="1"/>
  <c r="J1378" i="1"/>
  <c r="K1374" i="1"/>
  <c r="J1374" i="1"/>
  <c r="K248" i="5"/>
  <c r="K1370" i="1" s="1"/>
  <c r="J1370" i="1"/>
  <c r="K1366" i="1"/>
  <c r="J1366" i="1"/>
  <c r="K240" i="5"/>
  <c r="K1362" i="1" s="1"/>
  <c r="J1362" i="1"/>
  <c r="K1358" i="1"/>
  <c r="J1358" i="1"/>
  <c r="K232" i="5"/>
  <c r="K1354" i="1" s="1"/>
  <c r="J1354" i="1"/>
  <c r="K228" i="5"/>
  <c r="K1350" i="1" s="1"/>
  <c r="J1350" i="1"/>
  <c r="K1346" i="1"/>
  <c r="J1346" i="1"/>
  <c r="K1342" i="1"/>
  <c r="J1342" i="1"/>
  <c r="K1338" i="1"/>
  <c r="J1338" i="1"/>
  <c r="K1334" i="1"/>
  <c r="J1334" i="1"/>
  <c r="K208" i="5"/>
  <c r="K1330" i="1" s="1"/>
  <c r="J1330" i="1"/>
  <c r="K1326" i="1"/>
  <c r="J1326" i="1"/>
  <c r="K200" i="5"/>
  <c r="K1322" i="1" s="1"/>
  <c r="J1322" i="1"/>
  <c r="K1318" i="1"/>
  <c r="J1318" i="1"/>
  <c r="K192" i="5"/>
  <c r="K1314" i="1" s="1"/>
  <c r="J1314" i="1"/>
  <c r="K188" i="5"/>
  <c r="K1310" i="1" s="1"/>
  <c r="J1310" i="1"/>
  <c r="K1306" i="1"/>
  <c r="J1306" i="1"/>
  <c r="K180" i="5"/>
  <c r="K1302" i="1" s="1"/>
  <c r="J1302" i="1"/>
  <c r="K1298" i="1"/>
  <c r="J1298" i="1"/>
  <c r="K1294" i="1"/>
  <c r="J1294" i="1"/>
  <c r="K168" i="5"/>
  <c r="K1290" i="1" s="1"/>
  <c r="J1290" i="1"/>
  <c r="K1286" i="1"/>
  <c r="J1286" i="1"/>
  <c r="K1282" i="1"/>
  <c r="J1282" i="1"/>
  <c r="K1278" i="1"/>
  <c r="J1278" i="1"/>
  <c r="K152" i="5"/>
  <c r="K1274" i="1" s="1"/>
  <c r="J1274" i="1"/>
  <c r="J1270" i="1"/>
  <c r="K144" i="5"/>
  <c r="K1266" i="1" s="1"/>
  <c r="K287" i="1" s="1"/>
  <c r="J1266" i="1"/>
  <c r="J287" i="1" s="1"/>
  <c r="K140" i="5"/>
  <c r="J1262" i="1"/>
  <c r="K1258" i="1"/>
  <c r="J1258" i="1"/>
  <c r="K1254" i="1"/>
  <c r="J1254" i="1"/>
  <c r="K1250" i="1"/>
  <c r="J1250" i="1"/>
  <c r="K1246" i="1"/>
  <c r="J1246" i="1"/>
  <c r="K120" i="5"/>
  <c r="K1242" i="1" s="1"/>
  <c r="J1242" i="1"/>
  <c r="K1238" i="1"/>
  <c r="J1238" i="1"/>
  <c r="K112" i="5"/>
  <c r="K1234" i="1" s="1"/>
  <c r="J1234" i="1"/>
  <c r="K108" i="5"/>
  <c r="K1230" i="1" s="1"/>
  <c r="J1230" i="1"/>
  <c r="K1226" i="1"/>
  <c r="J1226" i="1"/>
  <c r="K1222" i="1"/>
  <c r="J1222" i="1"/>
  <c r="K1218" i="1"/>
  <c r="J1218" i="1"/>
  <c r="K92" i="5"/>
  <c r="K1214" i="1" s="1"/>
  <c r="J1214" i="1"/>
  <c r="K88" i="5"/>
  <c r="K1210" i="1" s="1"/>
  <c r="J1210" i="1"/>
  <c r="K1206" i="1"/>
  <c r="J1206" i="1"/>
  <c r="K1202" i="1"/>
  <c r="J1202" i="1"/>
  <c r="K76" i="5"/>
  <c r="K1198" i="1" s="1"/>
  <c r="J1198" i="1"/>
  <c r="K72" i="5"/>
  <c r="K1194" i="1" s="1"/>
  <c r="J1194" i="1"/>
  <c r="K68" i="5"/>
  <c r="K1190" i="1" s="1"/>
  <c r="J1190" i="1"/>
  <c r="K64" i="5"/>
  <c r="K1186" i="1" s="1"/>
  <c r="J1186" i="1"/>
  <c r="K1182" i="1"/>
  <c r="J1182" i="1"/>
  <c r="K1178" i="1"/>
  <c r="J1178" i="1"/>
  <c r="K52" i="5"/>
  <c r="K1174" i="1" s="1"/>
  <c r="J1174" i="1"/>
  <c r="K1170" i="1"/>
  <c r="J1170" i="1"/>
  <c r="K44" i="5"/>
  <c r="K1166" i="1" s="1"/>
  <c r="J1166" i="1"/>
  <c r="K1162" i="1"/>
  <c r="J1162" i="1"/>
  <c r="K36" i="5"/>
  <c r="K1158" i="1" s="1"/>
  <c r="J1158" i="1"/>
  <c r="K32" i="5"/>
  <c r="K1154" i="1" s="1"/>
  <c r="J1154" i="1"/>
  <c r="K28" i="5"/>
  <c r="K1150" i="1" s="1"/>
  <c r="J1150" i="1"/>
  <c r="K1146" i="1"/>
  <c r="J1146" i="1"/>
  <c r="K1142" i="1"/>
  <c r="J1142" i="1"/>
  <c r="K1138" i="1"/>
  <c r="J1138" i="1"/>
  <c r="K1134" i="1"/>
  <c r="J1134" i="1"/>
  <c r="I2075" i="1"/>
  <c r="K277" i="7"/>
  <c r="K2043" i="1" s="1"/>
  <c r="J2043" i="1"/>
  <c r="I2044" i="1"/>
  <c r="I2047" i="1"/>
  <c r="I2043" i="1"/>
  <c r="I2049" i="1"/>
  <c r="K278" i="7"/>
  <c r="J2044" i="1"/>
  <c r="I1903" i="1"/>
  <c r="I1883" i="1"/>
  <c r="K101" i="7"/>
  <c r="K1867" i="1" s="1"/>
  <c r="J1867" i="1"/>
  <c r="I1867" i="1"/>
  <c r="I1869" i="1"/>
  <c r="J103" i="7"/>
  <c r="I1797" i="1"/>
  <c r="H275" i="1"/>
  <c r="H116" i="1"/>
  <c r="I114" i="1"/>
  <c r="H270" i="1"/>
  <c r="H376" i="1"/>
  <c r="H378" i="1" s="1"/>
  <c r="H115" i="1"/>
  <c r="I414" i="1"/>
  <c r="H76" i="1"/>
  <c r="H111" i="1"/>
  <c r="H416" i="1"/>
  <c r="H271" i="1"/>
  <c r="I115" i="1"/>
  <c r="I76" i="1"/>
  <c r="H255" i="1"/>
  <c r="H12" i="1"/>
  <c r="H331" i="1"/>
  <c r="H256" i="1"/>
  <c r="H273" i="1"/>
  <c r="H88" i="1"/>
  <c r="I309" i="1"/>
  <c r="H323" i="1"/>
  <c r="H192" i="1"/>
  <c r="H397" i="1"/>
  <c r="H317" i="1"/>
  <c r="H340" i="1"/>
  <c r="H190" i="1" s="1"/>
  <c r="H204" i="1"/>
  <c r="H22" i="1"/>
  <c r="H27" i="1" s="1"/>
  <c r="H395" i="1"/>
  <c r="H346" i="1"/>
  <c r="H286" i="1"/>
  <c r="H309" i="1"/>
  <c r="H61" i="1"/>
  <c r="H97" i="1" s="1"/>
  <c r="H356" i="1"/>
  <c r="H349" i="1"/>
  <c r="H410" i="1"/>
  <c r="H318" i="1"/>
  <c r="H257" i="1"/>
  <c r="H414" i="1"/>
  <c r="H196" i="1"/>
  <c r="H329" i="1"/>
  <c r="H191" i="1" s="1"/>
  <c r="I307" i="1"/>
  <c r="H114" i="1"/>
  <c r="I116" i="1"/>
  <c r="H306" i="1"/>
  <c r="H189" i="1"/>
  <c r="H357" i="1"/>
  <c r="H342" i="1"/>
  <c r="H396" i="1"/>
  <c r="H358" i="1"/>
  <c r="H339" i="1"/>
  <c r="H188" i="1"/>
  <c r="H285" i="1"/>
  <c r="H194" i="1"/>
  <c r="H195" i="1"/>
  <c r="H203" i="1"/>
  <c r="H390" i="1"/>
  <c r="H389" i="1"/>
  <c r="H400" i="1"/>
  <c r="H394" i="1"/>
  <c r="H388" i="1"/>
  <c r="H393" i="1"/>
  <c r="H228" i="1"/>
  <c r="H235" i="1" s="1"/>
  <c r="H251" i="1"/>
  <c r="H211" i="1" s="1"/>
  <c r="H38" i="1"/>
  <c r="J1793" i="1" l="1"/>
  <c r="I1793" i="1"/>
  <c r="J214" i="7"/>
  <c r="J117" i="7"/>
  <c r="I300" i="1"/>
  <c r="J137" i="7"/>
  <c r="J1903" i="1" s="1"/>
  <c r="I285" i="1"/>
  <c r="I271" i="1"/>
  <c r="K8" i="1"/>
  <c r="I305" i="1"/>
  <c r="I331" i="1"/>
  <c r="I273" i="1"/>
  <c r="J8" i="1"/>
  <c r="J129" i="3"/>
  <c r="J565" i="1" s="1"/>
  <c r="J227" i="3"/>
  <c r="J304" i="3"/>
  <c r="J1862" i="1"/>
  <c r="K96" i="7"/>
  <c r="K1862" i="1" s="1"/>
  <c r="K157" i="7"/>
  <c r="K1923" i="1" s="1"/>
  <c r="J1923" i="1"/>
  <c r="K184" i="7"/>
  <c r="K1950" i="1" s="1"/>
  <c r="J1950" i="1"/>
  <c r="J380" i="7"/>
  <c r="J2145" i="1" s="1"/>
  <c r="K267" i="7"/>
  <c r="K2033" i="1" s="1"/>
  <c r="J2033" i="1"/>
  <c r="K448" i="7"/>
  <c r="K2213" i="1" s="1"/>
  <c r="J2213" i="1"/>
  <c r="K298" i="7"/>
  <c r="K2064" i="1" s="1"/>
  <c r="J2064" i="1"/>
  <c r="K231" i="7"/>
  <c r="K1997" i="1" s="1"/>
  <c r="J1997" i="1"/>
  <c r="K384" i="1"/>
  <c r="E12" i="11" s="1"/>
  <c r="K75" i="7"/>
  <c r="K1841" i="1" s="1"/>
  <c r="J1841" i="1"/>
  <c r="K155" i="7"/>
  <c r="K1921" i="1" s="1"/>
  <c r="J1921" i="1"/>
  <c r="J1850" i="1"/>
  <c r="K84" i="7"/>
  <c r="K1850" i="1" s="1"/>
  <c r="J1860" i="1"/>
  <c r="K94" i="7"/>
  <c r="K1860" i="1" s="1"/>
  <c r="K135" i="7"/>
  <c r="K1901" i="1" s="1"/>
  <c r="J1901" i="1"/>
  <c r="K441" i="7"/>
  <c r="K2206" i="1" s="1"/>
  <c r="J2206" i="1"/>
  <c r="J2047" i="1"/>
  <c r="J309" i="7"/>
  <c r="J2075" i="1" s="1"/>
  <c r="J450" i="7"/>
  <c r="J2215" i="1" s="1"/>
  <c r="K229" i="7"/>
  <c r="K1995" i="1" s="1"/>
  <c r="J1995" i="1"/>
  <c r="J384" i="1"/>
  <c r="D12" i="11" s="1"/>
  <c r="J46" i="7"/>
  <c r="J1812" i="1" s="1"/>
  <c r="K147" i="7"/>
  <c r="K1913" i="1" s="1"/>
  <c r="J1913" i="1"/>
  <c r="K212" i="7"/>
  <c r="K1978" i="1" s="1"/>
  <c r="J1978" i="1"/>
  <c r="K414" i="7"/>
  <c r="K2179" i="1" s="1"/>
  <c r="J2179" i="1"/>
  <c r="K259" i="7"/>
  <c r="K2025" i="1" s="1"/>
  <c r="J2025" i="1"/>
  <c r="K345" i="7"/>
  <c r="K2110" i="1" s="1"/>
  <c r="J2110" i="1"/>
  <c r="K365" i="7"/>
  <c r="K2130" i="1" s="1"/>
  <c r="J2130" i="1"/>
  <c r="K109" i="7"/>
  <c r="K1875" i="1" s="1"/>
  <c r="J1875" i="1"/>
  <c r="J1962" i="1"/>
  <c r="K196" i="7"/>
  <c r="I46" i="7"/>
  <c r="I1812" i="1" s="1"/>
  <c r="I396" i="1"/>
  <c r="J2687" i="1"/>
  <c r="K472" i="8"/>
  <c r="K2687" i="1" s="1"/>
  <c r="J2703" i="1"/>
  <c r="K488" i="8"/>
  <c r="K2703" i="1" s="1"/>
  <c r="J2719" i="1"/>
  <c r="K504" i="8"/>
  <c r="K2719" i="1" s="1"/>
  <c r="K525" i="8"/>
  <c r="K2740" i="1" s="1"/>
  <c r="J2740" i="1"/>
  <c r="K474" i="8"/>
  <c r="K2689" i="1" s="1"/>
  <c r="J2689" i="1"/>
  <c r="K490" i="8"/>
  <c r="K2705" i="1" s="1"/>
  <c r="J2705" i="1"/>
  <c r="K506" i="8"/>
  <c r="K2721" i="1" s="1"/>
  <c r="J2721" i="1"/>
  <c r="K469" i="8"/>
  <c r="K2684" i="1" s="1"/>
  <c r="J2684" i="1"/>
  <c r="K497" i="8"/>
  <c r="K2712" i="1" s="1"/>
  <c r="J2712" i="1"/>
  <c r="K483" i="8"/>
  <c r="K2698" i="1" s="1"/>
  <c r="J2698" i="1"/>
  <c r="K491" i="8"/>
  <c r="K2706" i="1" s="1"/>
  <c r="J2706" i="1"/>
  <c r="K507" i="8"/>
  <c r="K2722" i="1" s="1"/>
  <c r="J2722" i="1"/>
  <c r="J529" i="8"/>
  <c r="J2744" i="1" s="1"/>
  <c r="J2739" i="1"/>
  <c r="K524" i="8"/>
  <c r="J2707" i="1"/>
  <c r="K492" i="8"/>
  <c r="K2707" i="1" s="1"/>
  <c r="K481" i="8"/>
  <c r="K2696" i="1" s="1"/>
  <c r="J2696" i="1"/>
  <c r="J2685" i="1"/>
  <c r="K470" i="8"/>
  <c r="K2685" i="1" s="1"/>
  <c r="J2693" i="1"/>
  <c r="K478" i="8"/>
  <c r="K2693" i="1" s="1"/>
  <c r="J2701" i="1"/>
  <c r="K486" i="8"/>
  <c r="K2701" i="1" s="1"/>
  <c r="J2709" i="1"/>
  <c r="K494" i="8"/>
  <c r="K2709" i="1" s="1"/>
  <c r="J2717" i="1"/>
  <c r="K502" i="8"/>
  <c r="K2717" i="1" s="1"/>
  <c r="J2725" i="1"/>
  <c r="K510" i="8"/>
  <c r="K527" i="8"/>
  <c r="K2742" i="1" s="1"/>
  <c r="J2742" i="1"/>
  <c r="K477" i="8"/>
  <c r="K2692" i="1" s="1"/>
  <c r="J2692" i="1"/>
  <c r="K489" i="8"/>
  <c r="K2704" i="1" s="1"/>
  <c r="J2704" i="1"/>
  <c r="K501" i="8"/>
  <c r="K2716" i="1" s="1"/>
  <c r="J2716" i="1"/>
  <c r="J2733" i="1"/>
  <c r="K518" i="8"/>
  <c r="K2733" i="1" s="1"/>
  <c r="K471" i="8"/>
  <c r="K2686" i="1" s="1"/>
  <c r="J2686" i="1"/>
  <c r="K479" i="8"/>
  <c r="K2694" i="1" s="1"/>
  <c r="J2694" i="1"/>
  <c r="K487" i="8"/>
  <c r="K2702" i="1" s="1"/>
  <c r="J2702" i="1"/>
  <c r="K495" i="8"/>
  <c r="K2710" i="1" s="1"/>
  <c r="J2710" i="1"/>
  <c r="K503" i="8"/>
  <c r="K2718" i="1" s="1"/>
  <c r="J2718" i="1"/>
  <c r="K511" i="8"/>
  <c r="K2726" i="1" s="1"/>
  <c r="J2726" i="1"/>
  <c r="J2735" i="1"/>
  <c r="K520" i="8"/>
  <c r="K2735" i="1" s="1"/>
  <c r="J2743" i="1"/>
  <c r="K528" i="8"/>
  <c r="K2743" i="1" s="1"/>
  <c r="J2699" i="1"/>
  <c r="K484" i="8"/>
  <c r="K2699" i="1" s="1"/>
  <c r="J2715" i="1"/>
  <c r="K500" i="8"/>
  <c r="K2715" i="1" s="1"/>
  <c r="K473" i="8"/>
  <c r="K2688" i="1" s="1"/>
  <c r="J2688" i="1"/>
  <c r="K493" i="8"/>
  <c r="K2708" i="1" s="1"/>
  <c r="J2708" i="1"/>
  <c r="K513" i="8"/>
  <c r="K2728" i="1" s="1"/>
  <c r="J2728" i="1"/>
  <c r="K482" i="8"/>
  <c r="K2697" i="1" s="1"/>
  <c r="J2697" i="1"/>
  <c r="K498" i="8"/>
  <c r="K2713" i="1" s="1"/>
  <c r="J2713" i="1"/>
  <c r="K514" i="8"/>
  <c r="K2729" i="1" s="1"/>
  <c r="J2729" i="1"/>
  <c r="K485" i="8"/>
  <c r="K2700" i="1" s="1"/>
  <c r="J2700" i="1"/>
  <c r="K509" i="8"/>
  <c r="K2724" i="1" s="1"/>
  <c r="J2724" i="1"/>
  <c r="K2732" i="1"/>
  <c r="K276" i="1" s="1"/>
  <c r="K519" i="8"/>
  <c r="K475" i="8"/>
  <c r="K2690" i="1" s="1"/>
  <c r="J2690" i="1"/>
  <c r="K499" i="8"/>
  <c r="K2714" i="1" s="1"/>
  <c r="J2714" i="1"/>
  <c r="K515" i="8"/>
  <c r="K2730" i="1" s="1"/>
  <c r="J2730" i="1"/>
  <c r="J2691" i="1"/>
  <c r="K476" i="8"/>
  <c r="K2691" i="1" s="1"/>
  <c r="J2723" i="1"/>
  <c r="K508" i="8"/>
  <c r="K2723" i="1" s="1"/>
  <c r="K505" i="8"/>
  <c r="K2720" i="1" s="1"/>
  <c r="J2720" i="1"/>
  <c r="J2695" i="1"/>
  <c r="K480" i="8"/>
  <c r="K2695" i="1" s="1"/>
  <c r="J2711" i="1"/>
  <c r="K496" i="8"/>
  <c r="K2711" i="1" s="1"/>
  <c r="J2727" i="1"/>
  <c r="K512" i="8"/>
  <c r="K2727" i="1" s="1"/>
  <c r="J521" i="8"/>
  <c r="J2736" i="1" s="1"/>
  <c r="J2734" i="1"/>
  <c r="H46" i="1"/>
  <c r="H144" i="1" s="1"/>
  <c r="H18" i="1"/>
  <c r="H345" i="1"/>
  <c r="H168" i="1"/>
  <c r="H205" i="1"/>
  <c r="H243" i="1"/>
  <c r="H372" i="1" s="1"/>
  <c r="H282" i="1" s="1"/>
  <c r="H296" i="1" s="1"/>
  <c r="H90" i="1"/>
  <c r="H78" i="1"/>
  <c r="H95" i="1" s="1"/>
  <c r="H101" i="1" s="1"/>
  <c r="J133" i="1"/>
  <c r="J134" i="1"/>
  <c r="I53" i="1"/>
  <c r="K54" i="1"/>
  <c r="J303" i="1"/>
  <c r="J338" i="1"/>
  <c r="I188" i="1"/>
  <c r="K324" i="1"/>
  <c r="I16" i="1"/>
  <c r="K82" i="1"/>
  <c r="K303" i="1"/>
  <c r="I302" i="1"/>
  <c r="K338" i="1"/>
  <c r="I107" i="1"/>
  <c r="I364" i="1"/>
  <c r="I36" i="1"/>
  <c r="K132" i="1"/>
  <c r="J58" i="1"/>
  <c r="I410" i="1"/>
  <c r="J343" i="1"/>
  <c r="K111" i="1"/>
  <c r="J118" i="1"/>
  <c r="I324" i="1"/>
  <c r="I283" i="1" s="1"/>
  <c r="I391" i="1"/>
  <c r="I96" i="1"/>
  <c r="I249" i="1"/>
  <c r="I251" i="1" s="1"/>
  <c r="J16" i="1"/>
  <c r="I82" i="1"/>
  <c r="I84" i="1" s="1"/>
  <c r="I33" i="1"/>
  <c r="K283" i="1"/>
  <c r="K134" i="1"/>
  <c r="J54" i="1"/>
  <c r="K343" i="1"/>
  <c r="J111" i="1"/>
  <c r="K118" i="1"/>
  <c r="I325" i="1"/>
  <c r="I240" i="1"/>
  <c r="I243" i="1" s="1"/>
  <c r="I372" i="1" s="1"/>
  <c r="J324" i="1"/>
  <c r="J283" i="1" s="1"/>
  <c r="K16" i="1"/>
  <c r="J82" i="1"/>
  <c r="H327" i="1"/>
  <c r="I384" i="1"/>
  <c r="C12" i="11" s="1"/>
  <c r="I12" i="1"/>
  <c r="K204" i="7"/>
  <c r="K1970" i="1" s="1"/>
  <c r="J1970" i="1"/>
  <c r="K12" i="1"/>
  <c r="K1803" i="1"/>
  <c r="J12" i="1"/>
  <c r="K29" i="7"/>
  <c r="K1795" i="1" s="1"/>
  <c r="J1795" i="1"/>
  <c r="K44" i="7"/>
  <c r="K1810" i="1" s="1"/>
  <c r="K1807" i="1"/>
  <c r="K8" i="7"/>
  <c r="J18" i="7"/>
  <c r="J31" i="7" s="1"/>
  <c r="J1774" i="1"/>
  <c r="J9" i="1" s="1"/>
  <c r="K63" i="7"/>
  <c r="K1829" i="1" s="1"/>
  <c r="J1829" i="1"/>
  <c r="K59" i="7"/>
  <c r="K1825" i="1" s="1"/>
  <c r="J1825" i="1"/>
  <c r="K1889" i="1"/>
  <c r="K129" i="7"/>
  <c r="K148" i="4"/>
  <c r="J955" i="1"/>
  <c r="J171" i="4"/>
  <c r="K146" i="4"/>
  <c r="K953" i="1" s="1"/>
  <c r="J953" i="1"/>
  <c r="J166" i="6"/>
  <c r="K1568" i="1"/>
  <c r="K255" i="1" s="1"/>
  <c r="K104" i="6"/>
  <c r="K106" i="6" s="1"/>
  <c r="K108" i="6" s="1"/>
  <c r="K1576" i="1" s="1"/>
  <c r="J92" i="6"/>
  <c r="J1560" i="1" s="1"/>
  <c r="I356" i="1"/>
  <c r="I61" i="1"/>
  <c r="I97" i="1" s="1"/>
  <c r="J139" i="9"/>
  <c r="K2911" i="1"/>
  <c r="K174" i="9"/>
  <c r="K3238" i="1"/>
  <c r="K500" i="9"/>
  <c r="K3247" i="1" s="1"/>
  <c r="K2937" i="1"/>
  <c r="K218" i="9"/>
  <c r="K2965" i="1" s="1"/>
  <c r="J35" i="1"/>
  <c r="I272" i="1"/>
  <c r="I349" i="1"/>
  <c r="K3163" i="1"/>
  <c r="K433" i="9"/>
  <c r="K3180" i="1" s="1"/>
  <c r="K1385" i="1"/>
  <c r="K265" i="5"/>
  <c r="K1387" i="1" s="1"/>
  <c r="K1255" i="1"/>
  <c r="K157" i="5"/>
  <c r="K1279" i="1" s="1"/>
  <c r="K1316" i="1"/>
  <c r="K1262" i="1"/>
  <c r="K148" i="5"/>
  <c r="K1270" i="1" s="1"/>
  <c r="K1299" i="1"/>
  <c r="K182" i="5"/>
  <c r="K1304" i="1" s="1"/>
  <c r="K1320" i="1"/>
  <c r="K203" i="5"/>
  <c r="K1325" i="1" s="1"/>
  <c r="K1962" i="1"/>
  <c r="K1181" i="1"/>
  <c r="K97" i="5"/>
  <c r="K1219" i="1" s="1"/>
  <c r="K292" i="7"/>
  <c r="K2058" i="1" s="1"/>
  <c r="J2058" i="1"/>
  <c r="K3063" i="1"/>
  <c r="K334" i="9"/>
  <c r="K3081" i="1" s="1"/>
  <c r="K2044" i="1"/>
  <c r="K281" i="7"/>
  <c r="I397" i="1"/>
  <c r="I27" i="1"/>
  <c r="I275" i="1"/>
  <c r="I358" i="1"/>
  <c r="I357" i="1"/>
  <c r="K344" i="8"/>
  <c r="K2559" i="1" s="1"/>
  <c r="J2559" i="1"/>
  <c r="K360" i="8"/>
  <c r="K2575" i="1" s="1"/>
  <c r="J2575" i="1"/>
  <c r="K376" i="8"/>
  <c r="K2591" i="1" s="1"/>
  <c r="J2591" i="1"/>
  <c r="K392" i="8"/>
  <c r="K2607" i="1" s="1"/>
  <c r="J2607" i="1"/>
  <c r="K408" i="8"/>
  <c r="K2623" i="1" s="1"/>
  <c r="J2623" i="1"/>
  <c r="K424" i="8"/>
  <c r="K2639" i="1" s="1"/>
  <c r="J2639" i="1"/>
  <c r="K440" i="8"/>
  <c r="K2655" i="1" s="1"/>
  <c r="J2655" i="1"/>
  <c r="J2673" i="1"/>
  <c r="K458" i="8"/>
  <c r="K2673" i="1" s="1"/>
  <c r="K341" i="8"/>
  <c r="K2556" i="1" s="1"/>
  <c r="J2556" i="1"/>
  <c r="J2576" i="1"/>
  <c r="K361" i="8"/>
  <c r="K2576" i="1" s="1"/>
  <c r="J2584" i="1"/>
  <c r="K369" i="8"/>
  <c r="K2584" i="1" s="1"/>
  <c r="K2592" i="1"/>
  <c r="J2592" i="1"/>
  <c r="K385" i="8"/>
  <c r="K2600" i="1" s="1"/>
  <c r="J2600" i="1"/>
  <c r="K393" i="8"/>
  <c r="K2608" i="1" s="1"/>
  <c r="J2608" i="1"/>
  <c r="J2616" i="1"/>
  <c r="K401" i="8"/>
  <c r="K2616" i="1" s="1"/>
  <c r="J2624" i="1"/>
  <c r="K409" i="8"/>
  <c r="K2624" i="1" s="1"/>
  <c r="J2632" i="1"/>
  <c r="K417" i="8"/>
  <c r="K2632" i="1" s="1"/>
  <c r="J2640" i="1"/>
  <c r="K425" i="8"/>
  <c r="K2640" i="1" s="1"/>
  <c r="J2652" i="1"/>
  <c r="K437" i="8"/>
  <c r="K2652" i="1" s="1"/>
  <c r="J2660" i="1"/>
  <c r="K445" i="8"/>
  <c r="K2660" i="1" s="1"/>
  <c r="J2677" i="1"/>
  <c r="K462" i="8"/>
  <c r="K2677" i="1" s="1"/>
  <c r="K342" i="8"/>
  <c r="K2557" i="1" s="1"/>
  <c r="J2557" i="1"/>
  <c r="K358" i="8"/>
  <c r="K2573" i="1" s="1"/>
  <c r="J2573" i="1"/>
  <c r="K366" i="8"/>
  <c r="K2581" i="1" s="1"/>
  <c r="J2581" i="1"/>
  <c r="K374" i="8"/>
  <c r="K2589" i="1" s="1"/>
  <c r="K225" i="1" s="1"/>
  <c r="J2589" i="1"/>
  <c r="J225" i="1" s="1"/>
  <c r="K382" i="8"/>
  <c r="K2597" i="1" s="1"/>
  <c r="J2597" i="1"/>
  <c r="K390" i="8"/>
  <c r="K2605" i="1" s="1"/>
  <c r="J2605" i="1"/>
  <c r="K398" i="8"/>
  <c r="K2613" i="1" s="1"/>
  <c r="J2613" i="1"/>
  <c r="K406" i="8"/>
  <c r="K2621" i="1" s="1"/>
  <c r="J2621" i="1"/>
  <c r="K414" i="8"/>
  <c r="K2629" i="1" s="1"/>
  <c r="J2629" i="1"/>
  <c r="K422" i="8"/>
  <c r="K2637" i="1" s="1"/>
  <c r="J2637" i="1"/>
  <c r="K430" i="8"/>
  <c r="K2645" i="1" s="1"/>
  <c r="J2645" i="1"/>
  <c r="K438" i="8"/>
  <c r="K2653" i="1" s="1"/>
  <c r="J2653" i="1"/>
  <c r="J2578" i="1"/>
  <c r="K363" i="8"/>
  <c r="K2578" i="1" s="1"/>
  <c r="K455" i="8"/>
  <c r="K2670" i="1" s="1"/>
  <c r="J2670" i="1"/>
  <c r="J2550" i="1"/>
  <c r="K335" i="8"/>
  <c r="K2550" i="1" s="1"/>
  <c r="J2582" i="1"/>
  <c r="J398" i="1" s="1"/>
  <c r="K367" i="8"/>
  <c r="K2582" i="1" s="1"/>
  <c r="K398" i="1" s="1"/>
  <c r="J2602" i="1"/>
  <c r="K387" i="8"/>
  <c r="K2602" i="1" s="1"/>
  <c r="J2618" i="1"/>
  <c r="K403" i="8"/>
  <c r="K2618" i="1" s="1"/>
  <c r="J2658" i="1"/>
  <c r="K443" i="8"/>
  <c r="K2658" i="1" s="1"/>
  <c r="J2675" i="1"/>
  <c r="J60" i="1" s="1"/>
  <c r="K460" i="8"/>
  <c r="K2675" i="1" s="1"/>
  <c r="K60" i="1" s="1"/>
  <c r="J2683" i="1"/>
  <c r="J72" i="1" s="1"/>
  <c r="K468" i="8"/>
  <c r="K2683" i="1" s="1"/>
  <c r="K72" i="1" s="1"/>
  <c r="J2570" i="1"/>
  <c r="K355" i="8"/>
  <c r="K2570" i="1" s="1"/>
  <c r="J2622" i="1"/>
  <c r="K407" i="8"/>
  <c r="K2622" i="1" s="1"/>
  <c r="J2654" i="1"/>
  <c r="K439" i="8"/>
  <c r="K2654" i="1" s="1"/>
  <c r="K457" i="8"/>
  <c r="K2672" i="1" s="1"/>
  <c r="J2672" i="1"/>
  <c r="K465" i="8"/>
  <c r="K2680" i="1" s="1"/>
  <c r="J2680" i="1"/>
  <c r="J2662" i="1"/>
  <c r="K447" i="8"/>
  <c r="K2662" i="1" s="1"/>
  <c r="J2638" i="1"/>
  <c r="K423" i="8"/>
  <c r="K2638" i="1" s="1"/>
  <c r="K340" i="8"/>
  <c r="K2555" i="1" s="1"/>
  <c r="J2555" i="1"/>
  <c r="K348" i="8"/>
  <c r="K2563" i="1" s="1"/>
  <c r="J2563" i="1"/>
  <c r="K356" i="8"/>
  <c r="K2571" i="1" s="1"/>
  <c r="J2571" i="1"/>
  <c r="K364" i="8"/>
  <c r="K2579" i="1" s="1"/>
  <c r="J2579" i="1"/>
  <c r="K372" i="8"/>
  <c r="K2587" i="1" s="1"/>
  <c r="J2587" i="1"/>
  <c r="K380" i="8"/>
  <c r="K2595" i="1" s="1"/>
  <c r="J2595" i="1"/>
  <c r="K388" i="8"/>
  <c r="K2603" i="1" s="1"/>
  <c r="J2603" i="1"/>
  <c r="K396" i="8"/>
  <c r="K2611" i="1" s="1"/>
  <c r="J2611" i="1"/>
  <c r="K404" i="8"/>
  <c r="K2619" i="1" s="1"/>
  <c r="J2619" i="1"/>
  <c r="K412" i="8"/>
  <c r="K2627" i="1" s="1"/>
  <c r="J2627" i="1"/>
  <c r="K420" i="8"/>
  <c r="K2635" i="1" s="1"/>
  <c r="J2635" i="1"/>
  <c r="K428" i="8"/>
  <c r="K2643" i="1" s="1"/>
  <c r="J2643" i="1"/>
  <c r="K436" i="8"/>
  <c r="K2651" i="1" s="1"/>
  <c r="J2651" i="1"/>
  <c r="K444" i="8"/>
  <c r="K2659" i="1" s="1"/>
  <c r="J2659" i="1"/>
  <c r="K463" i="8"/>
  <c r="K2678" i="1" s="1"/>
  <c r="J2678" i="1"/>
  <c r="J2552" i="1"/>
  <c r="K337" i="8"/>
  <c r="K2552" i="1" s="1"/>
  <c r="J2560" i="1"/>
  <c r="K345" i="8"/>
  <c r="K2560" i="1" s="1"/>
  <c r="J2572" i="1"/>
  <c r="K357" i="8"/>
  <c r="K2572" i="1" s="1"/>
  <c r="J2580" i="1"/>
  <c r="K365" i="8"/>
  <c r="K2580" i="1" s="1"/>
  <c r="K373" i="8"/>
  <c r="K2588" i="1" s="1"/>
  <c r="J2588" i="1"/>
  <c r="J2596" i="1"/>
  <c r="K381" i="8"/>
  <c r="K2596" i="1" s="1"/>
  <c r="J2604" i="1"/>
  <c r="K389" i="8"/>
  <c r="K2604" i="1" s="1"/>
  <c r="J2612" i="1"/>
  <c r="K397" i="8"/>
  <c r="K2612" i="1" s="1"/>
  <c r="J2620" i="1"/>
  <c r="K405" i="8"/>
  <c r="K2620" i="1" s="1"/>
  <c r="J2628" i="1"/>
  <c r="K413" i="8"/>
  <c r="K2628" i="1" s="1"/>
  <c r="J2636" i="1"/>
  <c r="K421" i="8"/>
  <c r="K2636" i="1" s="1"/>
  <c r="J2648" i="1"/>
  <c r="K433" i="8"/>
  <c r="K2648" i="1" s="1"/>
  <c r="J2656" i="1"/>
  <c r="K441" i="8"/>
  <c r="K2656" i="1" s="1"/>
  <c r="K2668" i="1"/>
  <c r="J2668" i="1"/>
  <c r="K338" i="8"/>
  <c r="K2553" i="1" s="1"/>
  <c r="K249" i="1" s="1"/>
  <c r="J2553" i="1"/>
  <c r="J249" i="1" s="1"/>
  <c r="K346" i="8"/>
  <c r="K2561" i="1" s="1"/>
  <c r="J2561" i="1"/>
  <c r="K354" i="8"/>
  <c r="K2569" i="1" s="1"/>
  <c r="J2569" i="1"/>
  <c r="K362" i="8"/>
  <c r="K2577" i="1" s="1"/>
  <c r="J2577" i="1"/>
  <c r="K370" i="8"/>
  <c r="K2585" i="1" s="1"/>
  <c r="J2585" i="1"/>
  <c r="K378" i="8"/>
  <c r="K2593" i="1" s="1"/>
  <c r="K226" i="1" s="1"/>
  <c r="J2593" i="1"/>
  <c r="J226" i="1" s="1"/>
  <c r="K386" i="8"/>
  <c r="K2601" i="1" s="1"/>
  <c r="J2601" i="1"/>
  <c r="K394" i="8"/>
  <c r="K2609" i="1" s="1"/>
  <c r="J2609" i="1"/>
  <c r="K402" i="8"/>
  <c r="K2617" i="1" s="1"/>
  <c r="J2617" i="1"/>
  <c r="K410" i="8"/>
  <c r="K2625" i="1" s="1"/>
  <c r="J2625" i="1"/>
  <c r="K418" i="8"/>
  <c r="K2633" i="1" s="1"/>
  <c r="J2633" i="1"/>
  <c r="K426" i="8"/>
  <c r="K2641" i="1" s="1"/>
  <c r="J2641" i="1"/>
  <c r="K434" i="8"/>
  <c r="K2649" i="1" s="1"/>
  <c r="J2649" i="1"/>
  <c r="K442" i="8"/>
  <c r="K2657" i="1" s="1"/>
  <c r="J2657" i="1"/>
  <c r="K339" i="8"/>
  <c r="K2554" i="1" s="1"/>
  <c r="J2554" i="1"/>
  <c r="J2598" i="1"/>
  <c r="J112" i="1" s="1"/>
  <c r="K383" i="8"/>
  <c r="K2598" i="1" s="1"/>
  <c r="K112" i="1" s="1"/>
  <c r="J2626" i="1"/>
  <c r="K411" i="8"/>
  <c r="K2626" i="1" s="1"/>
  <c r="J2650" i="1"/>
  <c r="K435" i="8"/>
  <c r="K2650" i="1" s="1"/>
  <c r="J2681" i="1"/>
  <c r="K466" i="8"/>
  <c r="K2681" i="1" s="1"/>
  <c r="K336" i="8"/>
  <c r="K2551" i="1" s="1"/>
  <c r="J2551" i="1"/>
  <c r="K352" i="8"/>
  <c r="K2567" i="1" s="1"/>
  <c r="J2567" i="1"/>
  <c r="K368" i="8"/>
  <c r="K2583" i="1" s="1"/>
  <c r="J2583" i="1"/>
  <c r="K384" i="8"/>
  <c r="K2599" i="1" s="1"/>
  <c r="K224" i="1" s="1"/>
  <c r="J2599" i="1"/>
  <c r="J224" i="1" s="1"/>
  <c r="K400" i="8"/>
  <c r="K2615" i="1" s="1"/>
  <c r="J2615" i="1"/>
  <c r="K416" i="8"/>
  <c r="K2631" i="1" s="1"/>
  <c r="J2631" i="1"/>
  <c r="K432" i="8"/>
  <c r="K2647" i="1" s="1"/>
  <c r="J2647" i="1"/>
  <c r="J2568" i="1"/>
  <c r="K353" i="8"/>
  <c r="K2568" i="1" s="1"/>
  <c r="J2614" i="1"/>
  <c r="K399" i="8"/>
  <c r="K2614" i="1" s="1"/>
  <c r="K459" i="8"/>
  <c r="K2674" i="1" s="1"/>
  <c r="K59" i="1" s="1"/>
  <c r="J2674" i="1"/>
  <c r="J59" i="1" s="1"/>
  <c r="K467" i="8"/>
  <c r="K2682" i="1" s="1"/>
  <c r="K364" i="1" s="1"/>
  <c r="K366" i="1" s="1"/>
  <c r="J2682" i="1"/>
  <c r="J364" i="1" s="1"/>
  <c r="J366" i="1" s="1"/>
  <c r="J2574" i="1"/>
  <c r="K359" i="8"/>
  <c r="K2574" i="1" s="1"/>
  <c r="J2594" i="1"/>
  <c r="K379" i="8"/>
  <c r="K2594" i="1" s="1"/>
  <c r="J2610" i="1"/>
  <c r="K395" i="8"/>
  <c r="K2610" i="1" s="1"/>
  <c r="J2630" i="1"/>
  <c r="K415" i="8"/>
  <c r="K2630" i="1" s="1"/>
  <c r="J2671" i="1"/>
  <c r="K456" i="8"/>
  <c r="K2671" i="1" s="1"/>
  <c r="J2679" i="1"/>
  <c r="K464" i="8"/>
  <c r="K2679" i="1" s="1"/>
  <c r="J2558" i="1"/>
  <c r="K343" i="8"/>
  <c r="K2558" i="1" s="1"/>
  <c r="J2606" i="1"/>
  <c r="K391" i="8"/>
  <c r="K2606" i="1" s="1"/>
  <c r="J2634" i="1"/>
  <c r="K419" i="8"/>
  <c r="K2634" i="1" s="1"/>
  <c r="K461" i="8"/>
  <c r="K2676" i="1" s="1"/>
  <c r="J2676" i="1"/>
  <c r="I419" i="1"/>
  <c r="I318" i="1"/>
  <c r="I195" i="1"/>
  <c r="K33" i="8"/>
  <c r="K2248" i="1" s="1"/>
  <c r="J2248" i="1"/>
  <c r="J2272" i="1"/>
  <c r="K57" i="8"/>
  <c r="K2272" i="1" s="1"/>
  <c r="J2288" i="1"/>
  <c r="K73" i="8"/>
  <c r="K2288" i="1" s="1"/>
  <c r="K97" i="8"/>
  <c r="K2312" i="1" s="1"/>
  <c r="J2312" i="1"/>
  <c r="J2340" i="1"/>
  <c r="K125" i="8"/>
  <c r="K2340" i="1" s="1"/>
  <c r="J2364" i="1"/>
  <c r="K149" i="8"/>
  <c r="K2364" i="1" s="1"/>
  <c r="J2380" i="1"/>
  <c r="J301" i="1" s="1"/>
  <c r="K165" i="8"/>
  <c r="K2380" i="1" s="1"/>
  <c r="K301" i="1" s="1"/>
  <c r="J2404" i="1"/>
  <c r="J113" i="1" s="1"/>
  <c r="K189" i="8"/>
  <c r="K2404" i="1" s="1"/>
  <c r="K113" i="1" s="1"/>
  <c r="J2436" i="1"/>
  <c r="K221" i="8"/>
  <c r="K2436" i="1" s="1"/>
  <c r="J2460" i="1"/>
  <c r="K245" i="8"/>
  <c r="K2460" i="1" s="1"/>
  <c r="K269" i="8"/>
  <c r="K2484" i="1" s="1"/>
  <c r="J2484" i="1"/>
  <c r="K301" i="8"/>
  <c r="K2516" i="1" s="1"/>
  <c r="J2516" i="1"/>
  <c r="J2540" i="1"/>
  <c r="K325" i="8"/>
  <c r="K2540" i="1" s="1"/>
  <c r="K32" i="8"/>
  <c r="K2247" i="1" s="1"/>
  <c r="J2247" i="1"/>
  <c r="K72" i="8"/>
  <c r="K2287" i="1" s="1"/>
  <c r="J2287" i="1"/>
  <c r="K136" i="8"/>
  <c r="K2351" i="1" s="1"/>
  <c r="J2351" i="1"/>
  <c r="K172" i="8"/>
  <c r="K2387" i="1" s="1"/>
  <c r="J2387" i="1"/>
  <c r="K240" i="8"/>
  <c r="K2455" i="1" s="1"/>
  <c r="J2455" i="1"/>
  <c r="K296" i="8"/>
  <c r="K2511" i="1" s="1"/>
  <c r="K25" i="1" s="1"/>
  <c r="J2511" i="1"/>
  <c r="J25" i="1" s="1"/>
  <c r="J2242" i="1"/>
  <c r="K27" i="8"/>
  <c r="K2242" i="1" s="1"/>
  <c r="J2258" i="1"/>
  <c r="K43" i="8"/>
  <c r="K2258" i="1" s="1"/>
  <c r="J2274" i="1"/>
  <c r="K59" i="8"/>
  <c r="K2274" i="1" s="1"/>
  <c r="J2290" i="1"/>
  <c r="K75" i="8"/>
  <c r="K2290" i="1" s="1"/>
  <c r="J2306" i="1"/>
  <c r="K91" i="8"/>
  <c r="K2306" i="1" s="1"/>
  <c r="J2322" i="1"/>
  <c r="K107" i="8"/>
  <c r="K2322" i="1" s="1"/>
  <c r="J2338" i="1"/>
  <c r="K123" i="8"/>
  <c r="K2338" i="1" s="1"/>
  <c r="J2354" i="1"/>
  <c r="K139" i="8"/>
  <c r="K2354" i="1" s="1"/>
  <c r="J2370" i="1"/>
  <c r="K155" i="8"/>
  <c r="K2370" i="1" s="1"/>
  <c r="J2386" i="1"/>
  <c r="K171" i="8"/>
  <c r="K2386" i="1" s="1"/>
  <c r="J2402" i="1"/>
  <c r="K187" i="8"/>
  <c r="K2402" i="1" s="1"/>
  <c r="J2418" i="1"/>
  <c r="K203" i="8"/>
  <c r="K2418" i="1" s="1"/>
  <c r="J2426" i="1"/>
  <c r="K211" i="8"/>
  <c r="K2426" i="1" s="1"/>
  <c r="J2442" i="1"/>
  <c r="K227" i="8"/>
  <c r="K2442" i="1" s="1"/>
  <c r="J2450" i="1"/>
  <c r="K235" i="8"/>
  <c r="K2450" i="1" s="1"/>
  <c r="J2458" i="1"/>
  <c r="K243" i="8"/>
  <c r="K2458" i="1" s="1"/>
  <c r="J2466" i="1"/>
  <c r="K251" i="8"/>
  <c r="K2466" i="1" s="1"/>
  <c r="J2474" i="1"/>
  <c r="J339" i="1" s="1"/>
  <c r="K259" i="8"/>
  <c r="K2474" i="1" s="1"/>
  <c r="K339" i="1" s="1"/>
  <c r="J2482" i="1"/>
  <c r="K267" i="8"/>
  <c r="K2482" i="1" s="1"/>
  <c r="J2490" i="1"/>
  <c r="K275" i="8"/>
  <c r="K2490" i="1" s="1"/>
  <c r="K287" i="8"/>
  <c r="J2502" i="1"/>
  <c r="K295" i="8"/>
  <c r="K2510" i="1" s="1"/>
  <c r="K23" i="1" s="1"/>
  <c r="J2510" i="1"/>
  <c r="J23" i="1" s="1"/>
  <c r="K303" i="8"/>
  <c r="K2518" i="1" s="1"/>
  <c r="J2518" i="1"/>
  <c r="J2526" i="1"/>
  <c r="K311" i="8"/>
  <c r="K2526" i="1" s="1"/>
  <c r="J2534" i="1"/>
  <c r="K319" i="8"/>
  <c r="K2534" i="1" s="1"/>
  <c r="J2542" i="1"/>
  <c r="K327" i="8"/>
  <c r="K2542" i="1" s="1"/>
  <c r="J2562" i="1"/>
  <c r="K347" i="8"/>
  <c r="K2562" i="1" s="1"/>
  <c r="J2642" i="1"/>
  <c r="K427" i="8"/>
  <c r="K2642" i="1" s="1"/>
  <c r="K12" i="8"/>
  <c r="K2227" i="1" s="1"/>
  <c r="J2227" i="1"/>
  <c r="K36" i="8"/>
  <c r="K2251" i="1" s="1"/>
  <c r="J2251" i="1"/>
  <c r="K56" i="8"/>
  <c r="K2271" i="1" s="1"/>
  <c r="J2271" i="1"/>
  <c r="K80" i="8"/>
  <c r="K2295" i="1" s="1"/>
  <c r="J2295" i="1"/>
  <c r="K104" i="8"/>
  <c r="K2319" i="1" s="1"/>
  <c r="J2319" i="1"/>
  <c r="K128" i="8"/>
  <c r="K2343" i="1" s="1"/>
  <c r="J2343" i="1"/>
  <c r="K152" i="8"/>
  <c r="K2367" i="1" s="1"/>
  <c r="J2367" i="1"/>
  <c r="K188" i="8"/>
  <c r="K2403" i="1" s="1"/>
  <c r="J2403" i="1"/>
  <c r="K212" i="8"/>
  <c r="K2427" i="1" s="1"/>
  <c r="J2427" i="1"/>
  <c r="K236" i="8"/>
  <c r="K2451" i="1" s="1"/>
  <c r="J2451" i="1"/>
  <c r="K320" i="8"/>
  <c r="K2535" i="1" s="1"/>
  <c r="J2535" i="1"/>
  <c r="I192" i="1"/>
  <c r="K18" i="8"/>
  <c r="K2233" i="1" s="1"/>
  <c r="J2233" i="1"/>
  <c r="K26" i="8"/>
  <c r="K2241" i="1" s="1"/>
  <c r="K173" i="1" s="1"/>
  <c r="J2241" i="1"/>
  <c r="J173" i="1" s="1"/>
  <c r="K34" i="8"/>
  <c r="K2249" i="1" s="1"/>
  <c r="J2249" i="1"/>
  <c r="K42" i="8"/>
  <c r="K2257" i="1" s="1"/>
  <c r="J2257" i="1"/>
  <c r="K50" i="8"/>
  <c r="K2265" i="1" s="1"/>
  <c r="J2265" i="1"/>
  <c r="K58" i="8"/>
  <c r="K2273" i="1" s="1"/>
  <c r="J2273" i="1"/>
  <c r="K66" i="8"/>
  <c r="K2281" i="1" s="1"/>
  <c r="J2281" i="1"/>
  <c r="K82" i="8"/>
  <c r="K2297" i="1" s="1"/>
  <c r="J2297" i="1"/>
  <c r="K90" i="8"/>
  <c r="K2305" i="1" s="1"/>
  <c r="J2305" i="1"/>
  <c r="K98" i="8"/>
  <c r="K2313" i="1" s="1"/>
  <c r="J2313" i="1"/>
  <c r="K106" i="8"/>
  <c r="K2321" i="1" s="1"/>
  <c r="J2321" i="1"/>
  <c r="K114" i="8"/>
  <c r="K2329" i="1" s="1"/>
  <c r="J2329" i="1"/>
  <c r="K122" i="8"/>
  <c r="K2337" i="1" s="1"/>
  <c r="J2337" i="1"/>
  <c r="K130" i="8"/>
  <c r="K2345" i="1" s="1"/>
  <c r="J2345" i="1"/>
  <c r="K138" i="8"/>
  <c r="K2353" i="1" s="1"/>
  <c r="J2353" i="1"/>
  <c r="K146" i="8"/>
  <c r="K2361" i="1" s="1"/>
  <c r="J2361" i="1"/>
  <c r="K162" i="8"/>
  <c r="K2377" i="1" s="1"/>
  <c r="J2377" i="1"/>
  <c r="K170" i="8"/>
  <c r="K2385" i="1" s="1"/>
  <c r="J2385" i="1"/>
  <c r="K178" i="8"/>
  <c r="K2393" i="1" s="1"/>
  <c r="J2393" i="1"/>
  <c r="K186" i="8"/>
  <c r="K2401" i="1" s="1"/>
  <c r="J2401" i="1"/>
  <c r="K194" i="8"/>
  <c r="K2409" i="1" s="1"/>
  <c r="K424" i="1" s="1"/>
  <c r="J2409" i="1"/>
  <c r="J424" i="1" s="1"/>
  <c r="K202" i="8"/>
  <c r="K2417" i="1" s="1"/>
  <c r="J2417" i="1"/>
  <c r="K210" i="8"/>
  <c r="K2425" i="1" s="1"/>
  <c r="J2425" i="1"/>
  <c r="K226" i="8"/>
  <c r="K2441" i="1" s="1"/>
  <c r="J2441" i="1"/>
  <c r="K234" i="8"/>
  <c r="K2449" i="1" s="1"/>
  <c r="J2449" i="1"/>
  <c r="K242" i="8"/>
  <c r="K2457" i="1" s="1"/>
  <c r="J2457" i="1"/>
  <c r="K250" i="8"/>
  <c r="K2465" i="1" s="1"/>
  <c r="K308" i="1" s="1"/>
  <c r="J2465" i="1"/>
  <c r="J308" i="1" s="1"/>
  <c r="K262" i="8"/>
  <c r="K2477" i="1" s="1"/>
  <c r="J2477" i="1"/>
  <c r="K270" i="8"/>
  <c r="K2485" i="1" s="1"/>
  <c r="J2485" i="1"/>
  <c r="K278" i="8"/>
  <c r="K2493" i="1" s="1"/>
  <c r="J2493" i="1"/>
  <c r="J2509" i="1"/>
  <c r="K294" i="8"/>
  <c r="K2509" i="1" s="1"/>
  <c r="J2517" i="1"/>
  <c r="K302" i="8"/>
  <c r="K2517" i="1" s="1"/>
  <c r="K310" i="8"/>
  <c r="K2525" i="1" s="1"/>
  <c r="J2525" i="1"/>
  <c r="K318" i="8"/>
  <c r="K2533" i="1" s="1"/>
  <c r="J2533" i="1"/>
  <c r="K326" i="8"/>
  <c r="K2541" i="1" s="1"/>
  <c r="J2541" i="1"/>
  <c r="K16" i="8"/>
  <c r="K2231" i="1" s="1"/>
  <c r="J2231" i="1"/>
  <c r="K44" i="8"/>
  <c r="K2259" i="1" s="1"/>
  <c r="J2259" i="1"/>
  <c r="K76" i="8"/>
  <c r="K2291" i="1" s="1"/>
  <c r="J2291" i="1"/>
  <c r="K108" i="8"/>
  <c r="K2323" i="1" s="1"/>
  <c r="J2323" i="1"/>
  <c r="K132" i="8"/>
  <c r="K2347" i="1" s="1"/>
  <c r="J2347" i="1"/>
  <c r="K168" i="8"/>
  <c r="K2383" i="1" s="1"/>
  <c r="J2383" i="1"/>
  <c r="K192" i="8"/>
  <c r="K2407" i="1" s="1"/>
  <c r="J2407" i="1"/>
  <c r="K220" i="8"/>
  <c r="K2435" i="1" s="1"/>
  <c r="J2435" i="1"/>
  <c r="K252" i="8"/>
  <c r="K2467" i="1" s="1"/>
  <c r="J2467" i="1"/>
  <c r="J2515" i="1"/>
  <c r="K300" i="8"/>
  <c r="K2515" i="1" s="1"/>
  <c r="K332" i="8"/>
  <c r="K2547" i="1" s="1"/>
  <c r="J2547" i="1"/>
  <c r="J2264" i="1"/>
  <c r="K49" i="8"/>
  <c r="K2264" i="1" s="1"/>
  <c r="J2296" i="1"/>
  <c r="K81" i="8"/>
  <c r="K2296" i="1" s="1"/>
  <c r="J2332" i="1"/>
  <c r="K117" i="8"/>
  <c r="K2332" i="1" s="1"/>
  <c r="J2356" i="1"/>
  <c r="J248" i="1" s="1"/>
  <c r="K141" i="8"/>
  <c r="K2356" i="1" s="1"/>
  <c r="K248" i="1" s="1"/>
  <c r="J2388" i="1"/>
  <c r="K173" i="8"/>
  <c r="K2388" i="1" s="1"/>
  <c r="J2420" i="1"/>
  <c r="K205" i="8"/>
  <c r="K2420" i="1" s="1"/>
  <c r="J2444" i="1"/>
  <c r="K229" i="8"/>
  <c r="K2444" i="1" s="1"/>
  <c r="J2468" i="1"/>
  <c r="K253" i="8"/>
  <c r="K2468" i="1" s="1"/>
  <c r="K277" i="8"/>
  <c r="K2492" i="1" s="1"/>
  <c r="J2492" i="1"/>
  <c r="K309" i="8"/>
  <c r="K2524" i="1" s="1"/>
  <c r="J2524" i="1"/>
  <c r="J2644" i="1"/>
  <c r="K429" i="8"/>
  <c r="K2644" i="1" s="1"/>
  <c r="K92" i="8"/>
  <c r="K2307" i="1" s="1"/>
  <c r="J2307" i="1"/>
  <c r="K216" i="8"/>
  <c r="K2431" i="1" s="1"/>
  <c r="J2431" i="1"/>
  <c r="K256" i="8"/>
  <c r="K2471" i="1" s="1"/>
  <c r="J2471" i="1"/>
  <c r="I395" i="1"/>
  <c r="J2236" i="1"/>
  <c r="K21" i="8"/>
  <c r="K2236" i="1" s="1"/>
  <c r="J2244" i="1"/>
  <c r="K29" i="8"/>
  <c r="K2244" i="1" s="1"/>
  <c r="J2252" i="1"/>
  <c r="K37" i="8"/>
  <c r="K2252" i="1" s="1"/>
  <c r="J2260" i="1"/>
  <c r="K45" i="8"/>
  <c r="K2260" i="1" s="1"/>
  <c r="J2268" i="1"/>
  <c r="J33" i="1" s="1"/>
  <c r="K53" i="8"/>
  <c r="K2268" i="1" s="1"/>
  <c r="K33" i="1" s="1"/>
  <c r="J2276" i="1"/>
  <c r="K61" i="8"/>
  <c r="K2276" i="1" s="1"/>
  <c r="J2284" i="1"/>
  <c r="K69" i="8"/>
  <c r="K2284" i="1" s="1"/>
  <c r="J2292" i="1"/>
  <c r="K77" i="8"/>
  <c r="K2292" i="1" s="1"/>
  <c r="J2300" i="1"/>
  <c r="K85" i="8"/>
  <c r="K2300" i="1" s="1"/>
  <c r="J2308" i="1"/>
  <c r="J317" i="1" s="1"/>
  <c r="K93" i="8"/>
  <c r="K2308" i="1" s="1"/>
  <c r="K317" i="1" s="1"/>
  <c r="J2316" i="1"/>
  <c r="K101" i="8"/>
  <c r="K2316" i="1" s="1"/>
  <c r="J2328" i="1"/>
  <c r="K113" i="8"/>
  <c r="K2328" i="1" s="1"/>
  <c r="J2336" i="1"/>
  <c r="K121" i="8"/>
  <c r="K2336" i="1" s="1"/>
  <c r="K129" i="8"/>
  <c r="K2344" i="1" s="1"/>
  <c r="J2344" i="1"/>
  <c r="J2352" i="1"/>
  <c r="K137" i="8"/>
  <c r="K2352" i="1" s="1"/>
  <c r="J160" i="8"/>
  <c r="J2375" i="1" s="1"/>
  <c r="J2360" i="1"/>
  <c r="K145" i="8"/>
  <c r="J2368" i="1"/>
  <c r="K153" i="8"/>
  <c r="K2368" i="1" s="1"/>
  <c r="K161" i="8"/>
  <c r="K2376" i="1" s="1"/>
  <c r="J2376" i="1"/>
  <c r="J2384" i="1"/>
  <c r="K169" i="8"/>
  <c r="K2384" i="1" s="1"/>
  <c r="J2392" i="1"/>
  <c r="J94" i="1" s="1"/>
  <c r="K177" i="8"/>
  <c r="K2392" i="1" s="1"/>
  <c r="K94" i="1" s="1"/>
  <c r="J2400" i="1"/>
  <c r="K185" i="8"/>
  <c r="K2400" i="1" s="1"/>
  <c r="J2408" i="1"/>
  <c r="K193" i="8"/>
  <c r="K2408" i="1" s="1"/>
  <c r="J2416" i="1"/>
  <c r="K201" i="8"/>
  <c r="K2416" i="1" s="1"/>
  <c r="J2424" i="1"/>
  <c r="K209" i="8"/>
  <c r="K2424" i="1" s="1"/>
  <c r="J2432" i="1"/>
  <c r="K217" i="8"/>
  <c r="K2432" i="1" s="1"/>
  <c r="J2440" i="1"/>
  <c r="K225" i="8"/>
  <c r="K2440" i="1" s="1"/>
  <c r="J2448" i="1"/>
  <c r="K233" i="8"/>
  <c r="K2448" i="1" s="1"/>
  <c r="J2456" i="1"/>
  <c r="K241" i="8"/>
  <c r="K2456" i="1" s="1"/>
  <c r="J2464" i="1"/>
  <c r="K249" i="8"/>
  <c r="K2464" i="1" s="1"/>
  <c r="J2472" i="1"/>
  <c r="K257" i="8"/>
  <c r="K2472" i="1" s="1"/>
  <c r="J2480" i="1"/>
  <c r="K265" i="8"/>
  <c r="K2480" i="1" s="1"/>
  <c r="J2488" i="1"/>
  <c r="K273" i="8"/>
  <c r="K2488" i="1" s="1"/>
  <c r="K289" i="8"/>
  <c r="K2504" i="1" s="1"/>
  <c r="J2504" i="1"/>
  <c r="K297" i="8"/>
  <c r="K2512" i="1" s="1"/>
  <c r="J2512" i="1"/>
  <c r="K305" i="8"/>
  <c r="K2520" i="1" s="1"/>
  <c r="J2520" i="1"/>
  <c r="J2528" i="1"/>
  <c r="K313" i="8"/>
  <c r="K2528" i="1" s="1"/>
  <c r="J2536" i="1"/>
  <c r="K321" i="8"/>
  <c r="K2536" i="1" s="1"/>
  <c r="J2544" i="1"/>
  <c r="K329" i="8"/>
  <c r="K2544" i="1" s="1"/>
  <c r="J2564" i="1"/>
  <c r="K349" i="8"/>
  <c r="K2564" i="1" s="1"/>
  <c r="K20" i="8"/>
  <c r="K2235" i="1" s="1"/>
  <c r="J2235" i="1"/>
  <c r="K40" i="8"/>
  <c r="K2255" i="1" s="1"/>
  <c r="J2255" i="1"/>
  <c r="K64" i="8"/>
  <c r="K2279" i="1" s="1"/>
  <c r="J2279" i="1"/>
  <c r="K84" i="8"/>
  <c r="K2299" i="1" s="1"/>
  <c r="J2299" i="1"/>
  <c r="K100" i="8"/>
  <c r="K2315" i="1" s="1"/>
  <c r="J2315" i="1"/>
  <c r="K124" i="8"/>
  <c r="K2339" i="1" s="1"/>
  <c r="J2339" i="1"/>
  <c r="K144" i="8"/>
  <c r="K2359" i="1" s="1"/>
  <c r="J2359" i="1"/>
  <c r="K164" i="8"/>
  <c r="K2379" i="1" s="1"/>
  <c r="J2379" i="1"/>
  <c r="K184" i="8"/>
  <c r="K2399" i="1" s="1"/>
  <c r="J2399" i="1"/>
  <c r="K208" i="8"/>
  <c r="K2423" i="1" s="1"/>
  <c r="J2423" i="1"/>
  <c r="K228" i="8"/>
  <c r="K2443" i="1" s="1"/>
  <c r="J2443" i="1"/>
  <c r="K248" i="8"/>
  <c r="K2463" i="1" s="1"/>
  <c r="J2463" i="1"/>
  <c r="K268" i="8"/>
  <c r="K2483" i="1" s="1"/>
  <c r="J2483" i="1"/>
  <c r="J2523" i="1"/>
  <c r="K308" i="8"/>
  <c r="K2523" i="1" s="1"/>
  <c r="K324" i="8"/>
  <c r="K2539" i="1" s="1"/>
  <c r="J2539" i="1"/>
  <c r="K23" i="8"/>
  <c r="K2238" i="1" s="1"/>
  <c r="J2238" i="1"/>
  <c r="K31" i="8"/>
  <c r="K2246" i="1" s="1"/>
  <c r="K36" i="1" s="1"/>
  <c r="J2246" i="1"/>
  <c r="J36" i="1" s="1"/>
  <c r="K39" i="8"/>
  <c r="K2254" i="1" s="1"/>
  <c r="J2254" i="1"/>
  <c r="K47" i="8"/>
  <c r="K2262" i="1" s="1"/>
  <c r="J2262" i="1"/>
  <c r="K55" i="8"/>
  <c r="K2270" i="1" s="1"/>
  <c r="J2270" i="1"/>
  <c r="K63" i="8"/>
  <c r="K2278" i="1" s="1"/>
  <c r="K426" i="1" s="1"/>
  <c r="J2278" i="1"/>
  <c r="J426" i="1" s="1"/>
  <c r="K71" i="8"/>
  <c r="K2286" i="1" s="1"/>
  <c r="J2286" i="1"/>
  <c r="K79" i="8"/>
  <c r="K2294" i="1" s="1"/>
  <c r="K340" i="1" s="1"/>
  <c r="J2294" i="1"/>
  <c r="J340" i="1" s="1"/>
  <c r="K87" i="8"/>
  <c r="K2302" i="1" s="1"/>
  <c r="J2302" i="1"/>
  <c r="K95" i="8"/>
  <c r="K2310" i="1" s="1"/>
  <c r="J2310" i="1"/>
  <c r="K103" i="8"/>
  <c r="K2318" i="1" s="1"/>
  <c r="K396" i="1" s="1"/>
  <c r="J2318" i="1"/>
  <c r="J396" i="1" s="1"/>
  <c r="K111" i="8"/>
  <c r="K2326" i="1" s="1"/>
  <c r="J2326" i="1"/>
  <c r="K119" i="8"/>
  <c r="K2334" i="1" s="1"/>
  <c r="J2334" i="1"/>
  <c r="K127" i="8"/>
  <c r="K2342" i="1" s="1"/>
  <c r="J2342" i="1"/>
  <c r="K135" i="8"/>
  <c r="K2350" i="1" s="1"/>
  <c r="J2350" i="1"/>
  <c r="K143" i="8"/>
  <c r="K2358" i="1" s="1"/>
  <c r="J2358" i="1"/>
  <c r="K151" i="8"/>
  <c r="K2366" i="1" s="1"/>
  <c r="J2366" i="1"/>
  <c r="K159" i="8"/>
  <c r="K2374" i="1" s="1"/>
  <c r="J2374" i="1"/>
  <c r="K167" i="8"/>
  <c r="K2382" i="1" s="1"/>
  <c r="K24" i="1" s="1"/>
  <c r="J2382" i="1"/>
  <c r="J24" i="1" s="1"/>
  <c r="K175" i="8"/>
  <c r="K2390" i="1" s="1"/>
  <c r="K326" i="1" s="1"/>
  <c r="J2390" i="1"/>
  <c r="J326" i="1" s="1"/>
  <c r="K183" i="8"/>
  <c r="K2398" i="1" s="1"/>
  <c r="K105" i="1" s="1"/>
  <c r="J2398" i="1"/>
  <c r="J105" i="1" s="1"/>
  <c r="J2406" i="1"/>
  <c r="K191" i="8"/>
  <c r="K2406" i="1" s="1"/>
  <c r="J2414" i="1"/>
  <c r="K199" i="8"/>
  <c r="K2414" i="1" s="1"/>
  <c r="J2422" i="1"/>
  <c r="K207" i="8"/>
  <c r="K2422" i="1" s="1"/>
  <c r="J2430" i="1"/>
  <c r="K215" i="8"/>
  <c r="K2430" i="1" s="1"/>
  <c r="J2438" i="1"/>
  <c r="K223" i="8"/>
  <c r="K2438" i="1" s="1"/>
  <c r="J2446" i="1"/>
  <c r="K231" i="8"/>
  <c r="K2446" i="1" s="1"/>
  <c r="J254" i="8"/>
  <c r="J2454" i="1"/>
  <c r="K239" i="8"/>
  <c r="J2462" i="1"/>
  <c r="K247" i="8"/>
  <c r="K2462" i="1" s="1"/>
  <c r="J2470" i="1"/>
  <c r="K255" i="8"/>
  <c r="K2470" i="1" s="1"/>
  <c r="J2478" i="1"/>
  <c r="K263" i="8"/>
  <c r="K2478" i="1" s="1"/>
  <c r="K271" i="8"/>
  <c r="K2486" i="1" s="1"/>
  <c r="K399" i="1" s="1"/>
  <c r="J2486" i="1"/>
  <c r="J399" i="1" s="1"/>
  <c r="K279" i="8"/>
  <c r="K2494" i="1" s="1"/>
  <c r="J2494" i="1"/>
  <c r="K291" i="8"/>
  <c r="K2506" i="1" s="1"/>
  <c r="J2506" i="1"/>
  <c r="K299" i="8"/>
  <c r="K2514" i="1" s="1"/>
  <c r="J2514" i="1"/>
  <c r="K307" i="8"/>
  <c r="K2522" i="1" s="1"/>
  <c r="J2522" i="1"/>
  <c r="J2530" i="1"/>
  <c r="K315" i="8"/>
  <c r="K2530" i="1" s="1"/>
  <c r="J2538" i="1"/>
  <c r="K323" i="8"/>
  <c r="K2538" i="1" s="1"/>
  <c r="J2546" i="1"/>
  <c r="K331" i="8"/>
  <c r="K2546" i="1" s="1"/>
  <c r="J371" i="8"/>
  <c r="J2586" i="1" s="1"/>
  <c r="J2566" i="1"/>
  <c r="K351" i="8"/>
  <c r="J446" i="8"/>
  <c r="J2661" i="1" s="1"/>
  <c r="J2646" i="1"/>
  <c r="K431" i="8"/>
  <c r="K24" i="8"/>
  <c r="K2239" i="1" s="1"/>
  <c r="J2239" i="1"/>
  <c r="K48" i="8"/>
  <c r="K2263" i="1" s="1"/>
  <c r="J2263" i="1"/>
  <c r="K68" i="8"/>
  <c r="K2283" i="1" s="1"/>
  <c r="J2283" i="1"/>
  <c r="K96" i="8"/>
  <c r="K2311" i="1" s="1"/>
  <c r="J2311" i="1"/>
  <c r="K116" i="8"/>
  <c r="K2331" i="1" s="1"/>
  <c r="J2331" i="1"/>
  <c r="K140" i="8"/>
  <c r="K2355" i="1" s="1"/>
  <c r="J2355" i="1"/>
  <c r="K176" i="8"/>
  <c r="K2391" i="1" s="1"/>
  <c r="J2391" i="1"/>
  <c r="K200" i="8"/>
  <c r="K2415" i="1" s="1"/>
  <c r="J2415" i="1"/>
  <c r="K224" i="8"/>
  <c r="K2439" i="1" s="1"/>
  <c r="J2439" i="1"/>
  <c r="K244" i="8"/>
  <c r="K2459" i="1" s="1"/>
  <c r="J2459" i="1"/>
  <c r="K264" i="8"/>
  <c r="K2479" i="1" s="1"/>
  <c r="J2479" i="1"/>
  <c r="K304" i="8"/>
  <c r="K2519" i="1" s="1"/>
  <c r="J2519" i="1"/>
  <c r="K328" i="8"/>
  <c r="K2543" i="1" s="1"/>
  <c r="J2543" i="1"/>
  <c r="J2240" i="1"/>
  <c r="J172" i="1" s="1"/>
  <c r="K25" i="8"/>
  <c r="K2240" i="1" s="1"/>
  <c r="K172" i="1" s="1"/>
  <c r="J2256" i="1"/>
  <c r="K41" i="8"/>
  <c r="K2256" i="1" s="1"/>
  <c r="K65" i="8"/>
  <c r="K2280" i="1" s="1"/>
  <c r="J2280" i="1"/>
  <c r="J2304" i="1"/>
  <c r="K89" i="8"/>
  <c r="K2304" i="1" s="1"/>
  <c r="J2320" i="1"/>
  <c r="K105" i="8"/>
  <c r="K2320" i="1" s="1"/>
  <c r="J2348" i="1"/>
  <c r="K133" i="8"/>
  <c r="K2348" i="1" s="1"/>
  <c r="J2372" i="1"/>
  <c r="K157" i="8"/>
  <c r="K2372" i="1" s="1"/>
  <c r="J2396" i="1"/>
  <c r="J347" i="1" s="1"/>
  <c r="K181" i="8"/>
  <c r="K2396" i="1" s="1"/>
  <c r="K347" i="1" s="1"/>
  <c r="J2412" i="1"/>
  <c r="K197" i="8"/>
  <c r="K2412" i="1" s="1"/>
  <c r="J2428" i="1"/>
  <c r="K213" i="8"/>
  <c r="K2428" i="1" s="1"/>
  <c r="J2452" i="1"/>
  <c r="K237" i="8"/>
  <c r="K2452" i="1" s="1"/>
  <c r="K261" i="8"/>
  <c r="K2476" i="1" s="1"/>
  <c r="J2476" i="1"/>
  <c r="K293" i="8"/>
  <c r="K2508" i="1" s="1"/>
  <c r="J2508" i="1"/>
  <c r="J2532" i="1"/>
  <c r="J193" i="1" s="1"/>
  <c r="K317" i="8"/>
  <c r="K2532" i="1" s="1"/>
  <c r="K193" i="1" s="1"/>
  <c r="J2548" i="1"/>
  <c r="K333" i="8"/>
  <c r="K2548" i="1" s="1"/>
  <c r="K52" i="8"/>
  <c r="K2267" i="1" s="1"/>
  <c r="J2267" i="1"/>
  <c r="K112" i="8"/>
  <c r="K2327" i="1" s="1"/>
  <c r="J2327" i="1"/>
  <c r="K156" i="8"/>
  <c r="K2371" i="1" s="1"/>
  <c r="J2371" i="1"/>
  <c r="K196" i="8"/>
  <c r="K2411" i="1" s="1"/>
  <c r="J2411" i="1"/>
  <c r="K260" i="8"/>
  <c r="K2475" i="1" s="1"/>
  <c r="J2475" i="1"/>
  <c r="K312" i="8"/>
  <c r="K2527" i="1" s="1"/>
  <c r="J2527" i="1"/>
  <c r="J2234" i="1"/>
  <c r="K19" i="8"/>
  <c r="K2234" i="1" s="1"/>
  <c r="J2250" i="1"/>
  <c r="K35" i="8"/>
  <c r="K2250" i="1" s="1"/>
  <c r="J2266" i="1"/>
  <c r="K51" i="8"/>
  <c r="K2266" i="1" s="1"/>
  <c r="J2282" i="1"/>
  <c r="K67" i="8"/>
  <c r="K2282" i="1" s="1"/>
  <c r="J2298" i="1"/>
  <c r="K83" i="8"/>
  <c r="K2298" i="1" s="1"/>
  <c r="J2314" i="1"/>
  <c r="K99" i="8"/>
  <c r="K2314" i="1" s="1"/>
  <c r="J2330" i="1"/>
  <c r="K115" i="8"/>
  <c r="K2330" i="1" s="1"/>
  <c r="J2346" i="1"/>
  <c r="K131" i="8"/>
  <c r="K2346" i="1" s="1"/>
  <c r="J2362" i="1"/>
  <c r="K147" i="8"/>
  <c r="K2362" i="1" s="1"/>
  <c r="J2378" i="1"/>
  <c r="K163" i="8"/>
  <c r="K2378" i="1" s="1"/>
  <c r="J2394" i="1"/>
  <c r="K179" i="8"/>
  <c r="K2394" i="1" s="1"/>
  <c r="J2410" i="1"/>
  <c r="K195" i="8"/>
  <c r="K2410" i="1" s="1"/>
  <c r="J2434" i="1"/>
  <c r="K219" i="8"/>
  <c r="K2434" i="1" s="1"/>
  <c r="J2507" i="1"/>
  <c r="K292" i="8"/>
  <c r="K2507" i="1" s="1"/>
  <c r="I400" i="1"/>
  <c r="K14" i="8"/>
  <c r="K2229" i="1" s="1"/>
  <c r="J2229" i="1"/>
  <c r="K22" i="8"/>
  <c r="K2237" i="1" s="1"/>
  <c r="J2237" i="1"/>
  <c r="K30" i="8"/>
  <c r="K2245" i="1" s="1"/>
  <c r="K99" i="1" s="1"/>
  <c r="J2245" i="1"/>
  <c r="J99" i="1" s="1"/>
  <c r="K38" i="8"/>
  <c r="K2253" i="1" s="1"/>
  <c r="J2253" i="1"/>
  <c r="K46" i="8"/>
  <c r="K2261" i="1" s="1"/>
  <c r="J2261" i="1"/>
  <c r="K54" i="8"/>
  <c r="K2269" i="1" s="1"/>
  <c r="J2269" i="1"/>
  <c r="K62" i="8"/>
  <c r="J109" i="8"/>
  <c r="J2324" i="1" s="1"/>
  <c r="J2277" i="1"/>
  <c r="K70" i="8"/>
  <c r="K2285" i="1" s="1"/>
  <c r="J2285" i="1"/>
  <c r="K78" i="8"/>
  <c r="K2293" i="1" s="1"/>
  <c r="J2293" i="1"/>
  <c r="K86" i="8"/>
  <c r="K2301" i="1" s="1"/>
  <c r="J2301" i="1"/>
  <c r="K94" i="8"/>
  <c r="K2309" i="1" s="1"/>
  <c r="J2309" i="1"/>
  <c r="K102" i="8"/>
  <c r="K2317" i="1" s="1"/>
  <c r="J2317" i="1"/>
  <c r="K110" i="8"/>
  <c r="K2325" i="1" s="1"/>
  <c r="K391" i="1" s="1"/>
  <c r="J2325" i="1"/>
  <c r="J391" i="1" s="1"/>
  <c r="K118" i="8"/>
  <c r="K2333" i="1" s="1"/>
  <c r="J2333" i="1"/>
  <c r="K126" i="8"/>
  <c r="K2341" i="1" s="1"/>
  <c r="J2341" i="1"/>
  <c r="K134" i="8"/>
  <c r="K2349" i="1" s="1"/>
  <c r="J2349" i="1"/>
  <c r="K142" i="8"/>
  <c r="K2357" i="1" s="1"/>
  <c r="J2357" i="1"/>
  <c r="K150" i="8"/>
  <c r="K2365" i="1" s="1"/>
  <c r="J2365" i="1"/>
  <c r="K158" i="8"/>
  <c r="K2373" i="1" s="1"/>
  <c r="J2373" i="1"/>
  <c r="K166" i="8"/>
  <c r="K2381" i="1" s="1"/>
  <c r="J2381" i="1"/>
  <c r="K174" i="8"/>
  <c r="K2389" i="1" s="1"/>
  <c r="J2389" i="1"/>
  <c r="K182" i="8"/>
  <c r="K2397" i="1" s="1"/>
  <c r="J2397" i="1"/>
  <c r="K190" i="8"/>
  <c r="K2405" i="1" s="1"/>
  <c r="J2405" i="1"/>
  <c r="K198" i="8"/>
  <c r="K2413" i="1" s="1"/>
  <c r="J2413" i="1"/>
  <c r="K206" i="8"/>
  <c r="K2421" i="1" s="1"/>
  <c r="J2421" i="1"/>
  <c r="K214" i="8"/>
  <c r="K2429" i="1" s="1"/>
  <c r="J2429" i="1"/>
  <c r="K222" i="8"/>
  <c r="K2437" i="1" s="1"/>
  <c r="J2437" i="1"/>
  <c r="K230" i="8"/>
  <c r="K2445" i="1" s="1"/>
  <c r="J2445" i="1"/>
  <c r="K238" i="8"/>
  <c r="K2453" i="1" s="1"/>
  <c r="J2453" i="1"/>
  <c r="K246" i="8"/>
  <c r="K2461" i="1" s="1"/>
  <c r="K425" i="1" s="1"/>
  <c r="J2461" i="1"/>
  <c r="J425" i="1" s="1"/>
  <c r="K258" i="8"/>
  <c r="K2473" i="1" s="1"/>
  <c r="J2473" i="1"/>
  <c r="K266" i="8"/>
  <c r="K2481" i="1" s="1"/>
  <c r="J2481" i="1"/>
  <c r="K274" i="8"/>
  <c r="K2489" i="1" s="1"/>
  <c r="J2489" i="1"/>
  <c r="K290" i="8"/>
  <c r="K2505" i="1" s="1"/>
  <c r="J2505" i="1"/>
  <c r="J2513" i="1"/>
  <c r="K298" i="8"/>
  <c r="K2513" i="1" s="1"/>
  <c r="J2521" i="1"/>
  <c r="K306" i="8"/>
  <c r="K2521" i="1" s="1"/>
  <c r="K314" i="8"/>
  <c r="K2529" i="1" s="1"/>
  <c r="J2529" i="1"/>
  <c r="K322" i="8"/>
  <c r="K2537" i="1" s="1"/>
  <c r="J2537" i="1"/>
  <c r="K330" i="8"/>
  <c r="K2545" i="1" s="1"/>
  <c r="J2545" i="1"/>
  <c r="K28" i="8"/>
  <c r="K2243" i="1" s="1"/>
  <c r="J2243" i="1"/>
  <c r="K60" i="8"/>
  <c r="K2275" i="1" s="1"/>
  <c r="J2275" i="1"/>
  <c r="K88" i="8"/>
  <c r="K2303" i="1" s="1"/>
  <c r="J2303" i="1"/>
  <c r="K120" i="8"/>
  <c r="K2335" i="1" s="1"/>
  <c r="J2335" i="1"/>
  <c r="K148" i="8"/>
  <c r="K2363" i="1" s="1"/>
  <c r="J2363" i="1"/>
  <c r="K180" i="8"/>
  <c r="K2395" i="1" s="1"/>
  <c r="J2395" i="1"/>
  <c r="K204" i="8"/>
  <c r="K2419" i="1" s="1"/>
  <c r="J2419" i="1"/>
  <c r="K232" i="8"/>
  <c r="J2447" i="1"/>
  <c r="K272" i="8"/>
  <c r="K2487" i="1" s="1"/>
  <c r="J2487" i="1"/>
  <c r="K316" i="8"/>
  <c r="K2531" i="1" s="1"/>
  <c r="J2531" i="1"/>
  <c r="I376" i="1"/>
  <c r="I378" i="1" s="1"/>
  <c r="I194" i="1"/>
  <c r="I306" i="1"/>
  <c r="I340" i="1"/>
  <c r="J257" i="1"/>
  <c r="I256" i="1"/>
  <c r="I257" i="1"/>
  <c r="I323" i="1"/>
  <c r="I228" i="1"/>
  <c r="I235" i="1" s="1"/>
  <c r="I90" i="1" s="1"/>
  <c r="I255" i="1"/>
  <c r="J22" i="1"/>
  <c r="K410" i="1"/>
  <c r="I390" i="1"/>
  <c r="I342" i="1"/>
  <c r="I393" i="1"/>
  <c r="K135" i="6"/>
  <c r="J1603" i="1"/>
  <c r="K199" i="6"/>
  <c r="K1667" i="1" s="1"/>
  <c r="J1667" i="1"/>
  <c r="K223" i="6"/>
  <c r="K1691" i="1" s="1"/>
  <c r="J1691" i="1"/>
  <c r="K255" i="6"/>
  <c r="K1723" i="1" s="1"/>
  <c r="J1723" i="1"/>
  <c r="K287" i="6"/>
  <c r="K1755" i="1" s="1"/>
  <c r="J1755" i="1"/>
  <c r="K210" i="6"/>
  <c r="K1678" i="1" s="1"/>
  <c r="J1678" i="1"/>
  <c r="J256" i="1"/>
  <c r="J1506" i="1"/>
  <c r="K38" i="6"/>
  <c r="K1506" i="1" s="1"/>
  <c r="K271" i="6"/>
  <c r="K1739" i="1" s="1"/>
  <c r="J1739" i="1"/>
  <c r="J1546" i="1"/>
  <c r="J341" i="1" s="1"/>
  <c r="K78" i="6"/>
  <c r="K1546" i="1" s="1"/>
  <c r="K341" i="1" s="1"/>
  <c r="K257" i="1"/>
  <c r="J1496" i="1"/>
  <c r="K28" i="6"/>
  <c r="K1496" i="1" s="1"/>
  <c r="J1504" i="1"/>
  <c r="K36" i="6"/>
  <c r="K1504" i="1" s="1"/>
  <c r="K180" i="6"/>
  <c r="K1648" i="1" s="1"/>
  <c r="J1648" i="1"/>
  <c r="K244" i="6"/>
  <c r="K1712" i="1" s="1"/>
  <c r="J1712" i="1"/>
  <c r="J410" i="1" s="1"/>
  <c r="J1534" i="1"/>
  <c r="K66" i="6"/>
  <c r="K1534" i="1" s="1"/>
  <c r="J1574" i="1"/>
  <c r="K1574" i="1"/>
  <c r="K242" i="6"/>
  <c r="K1710" i="1" s="1"/>
  <c r="K411" i="1" s="1"/>
  <c r="J1710" i="1"/>
  <c r="J411" i="1" s="1"/>
  <c r="K49" i="6"/>
  <c r="K1517" i="1" s="1"/>
  <c r="J1517" i="1"/>
  <c r="K57" i="6"/>
  <c r="K1525" i="1" s="1"/>
  <c r="J1525" i="1"/>
  <c r="K81" i="6"/>
  <c r="K1549" i="1" s="1"/>
  <c r="J1549" i="1"/>
  <c r="K153" i="6"/>
  <c r="K1621" i="1" s="1"/>
  <c r="J1621" i="1"/>
  <c r="K201" i="6"/>
  <c r="K1669" i="1" s="1"/>
  <c r="J1669" i="1"/>
  <c r="K225" i="6"/>
  <c r="K1693" i="1" s="1"/>
  <c r="J1693" i="1"/>
  <c r="K273" i="6"/>
  <c r="K1741" i="1" s="1"/>
  <c r="J1741" i="1"/>
  <c r="K19" i="6"/>
  <c r="K1487" i="1" s="1"/>
  <c r="J1487" i="1"/>
  <c r="K59" i="6"/>
  <c r="K1527" i="1" s="1"/>
  <c r="J1527" i="1"/>
  <c r="K67" i="6"/>
  <c r="K1535" i="1" s="1"/>
  <c r="J1535" i="1"/>
  <c r="K131" i="6"/>
  <c r="K1599" i="1" s="1"/>
  <c r="J1599" i="1"/>
  <c r="K155" i="6"/>
  <c r="K1623" i="1" s="1"/>
  <c r="K188" i="1" s="1"/>
  <c r="J1623" i="1"/>
  <c r="J188" i="1" s="1"/>
  <c r="J1634" i="1"/>
  <c r="K246" i="6"/>
  <c r="K1714" i="1" s="1"/>
  <c r="J1714" i="1"/>
  <c r="K294" i="6"/>
  <c r="K1762" i="1" s="1"/>
  <c r="J1762" i="1"/>
  <c r="J1590" i="1"/>
  <c r="K122" i="6"/>
  <c r="K1590" i="1" s="1"/>
  <c r="K71" i="6"/>
  <c r="K1539" i="1" s="1"/>
  <c r="J1539" i="1"/>
  <c r="K40" i="6"/>
  <c r="J1508" i="1"/>
  <c r="K1572" i="1"/>
  <c r="K240" i="1" s="1"/>
  <c r="J1572" i="1"/>
  <c r="J240" i="1" s="1"/>
  <c r="J1644" i="1"/>
  <c r="K176" i="6"/>
  <c r="K1644" i="1" s="1"/>
  <c r="K208" i="6"/>
  <c r="K1676" i="1" s="1"/>
  <c r="J1676" i="1"/>
  <c r="K296" i="6"/>
  <c r="K1764" i="1" s="1"/>
  <c r="J1764" i="1"/>
  <c r="K256" i="1"/>
  <c r="K234" i="6"/>
  <c r="K1702" i="1" s="1"/>
  <c r="J1702" i="1"/>
  <c r="J255" i="1"/>
  <c r="K61" i="6"/>
  <c r="K1529" i="1" s="1"/>
  <c r="J1529" i="1"/>
  <c r="K133" i="6"/>
  <c r="K1601" i="1" s="1"/>
  <c r="J1601" i="1"/>
  <c r="K157" i="6"/>
  <c r="K1625" i="1" s="1"/>
  <c r="J1625" i="1"/>
  <c r="K189" i="6"/>
  <c r="K1657" i="1" s="1"/>
  <c r="J1657" i="1"/>
  <c r="K197" i="6"/>
  <c r="K1665" i="1" s="1"/>
  <c r="K241" i="1" s="1"/>
  <c r="J1665" i="1"/>
  <c r="K253" i="6"/>
  <c r="K1721" i="1" s="1"/>
  <c r="J1721" i="1"/>
  <c r="K285" i="6"/>
  <c r="K1753" i="1" s="1"/>
  <c r="K239" i="1" s="1"/>
  <c r="J1753" i="1"/>
  <c r="J239" i="1" s="1"/>
  <c r="K746" i="1"/>
  <c r="K371" i="7"/>
  <c r="K2136" i="1" s="1"/>
  <c r="J2136" i="1"/>
  <c r="I394" i="1"/>
  <c r="I346" i="1"/>
  <c r="I211" i="1"/>
  <c r="I389" i="1"/>
  <c r="I204" i="1"/>
  <c r="I203" i="1"/>
  <c r="I270" i="1"/>
  <c r="I329" i="1" s="1"/>
  <c r="I191" i="1" s="1"/>
  <c r="I416" i="1"/>
  <c r="J56" i="3"/>
  <c r="I492" i="1"/>
  <c r="J64" i="3"/>
  <c r="I500" i="1"/>
  <c r="J516" i="1"/>
  <c r="K80" i="3"/>
  <c r="K516" i="1" s="1"/>
  <c r="K207" i="3"/>
  <c r="K643" i="1" s="1"/>
  <c r="K323" i="1" s="1"/>
  <c r="J643" i="1"/>
  <c r="J323" i="1" s="1"/>
  <c r="J663" i="1"/>
  <c r="J687" i="1"/>
  <c r="K251" i="3"/>
  <c r="K687" i="1" s="1"/>
  <c r="K355" i="3"/>
  <c r="J791" i="1"/>
  <c r="J510" i="1"/>
  <c r="K74" i="3"/>
  <c r="K510" i="1" s="1"/>
  <c r="K94" i="3"/>
  <c r="K530" i="1" s="1"/>
  <c r="J530" i="1"/>
  <c r="J571" i="1"/>
  <c r="K571" i="1"/>
  <c r="K369" i="3"/>
  <c r="K805" i="1" s="1"/>
  <c r="J805" i="1"/>
  <c r="K103" i="3"/>
  <c r="K539" i="1" s="1"/>
  <c r="J539" i="1"/>
  <c r="K146" i="3"/>
  <c r="K582" i="1" s="1"/>
  <c r="J582" i="1"/>
  <c r="K350" i="3"/>
  <c r="J786" i="1"/>
  <c r="J47" i="3"/>
  <c r="I483" i="1"/>
  <c r="J480" i="1"/>
  <c r="K44" i="3"/>
  <c r="K480" i="1" s="1"/>
  <c r="K89" i="3"/>
  <c r="K525" i="1" s="1"/>
  <c r="J525" i="1"/>
  <c r="K148" i="3"/>
  <c r="K584" i="1" s="1"/>
  <c r="J584" i="1"/>
  <c r="K176" i="3"/>
  <c r="K612" i="1" s="1"/>
  <c r="J612" i="1"/>
  <c r="K184" i="3"/>
  <c r="K620" i="1" s="1"/>
  <c r="J620" i="1"/>
  <c r="K260" i="3"/>
  <c r="K696" i="1" s="1"/>
  <c r="J696" i="1"/>
  <c r="K268" i="3"/>
  <c r="K704" i="1" s="1"/>
  <c r="J704" i="1"/>
  <c r="K280" i="3"/>
  <c r="K716" i="1" s="1"/>
  <c r="J716" i="1"/>
  <c r="K724" i="1"/>
  <c r="K325" i="1" s="1"/>
  <c r="J724" i="1"/>
  <c r="J325" i="1" s="1"/>
  <c r="J740" i="1"/>
  <c r="K201" i="3"/>
  <c r="K637" i="1" s="1"/>
  <c r="J637" i="1"/>
  <c r="K225" i="3"/>
  <c r="K661" i="1" s="1"/>
  <c r="J661" i="1"/>
  <c r="J797" i="1"/>
  <c r="K206" i="3"/>
  <c r="K642" i="1" s="1"/>
  <c r="K319" i="1" s="1"/>
  <c r="J642" i="1"/>
  <c r="J319" i="1" s="1"/>
  <c r="K51" i="3"/>
  <c r="K487" i="1" s="1"/>
  <c r="J487" i="1"/>
  <c r="J496" i="1"/>
  <c r="K60" i="3"/>
  <c r="K496" i="1" s="1"/>
  <c r="J472" i="1"/>
  <c r="K36" i="3"/>
  <c r="K472" i="1" s="1"/>
  <c r="I27" i="3"/>
  <c r="J25" i="3"/>
  <c r="I461" i="1"/>
  <c r="K270" i="3"/>
  <c r="K706" i="1" s="1"/>
  <c r="J706" i="1"/>
  <c r="K282" i="3"/>
  <c r="K718" i="1" s="1"/>
  <c r="J718" i="1"/>
  <c r="J774" i="1"/>
  <c r="K338" i="3"/>
  <c r="K774" i="1" s="1"/>
  <c r="K9" i="3"/>
  <c r="K445" i="1" s="1"/>
  <c r="J445" i="1"/>
  <c r="K574" i="1"/>
  <c r="J574" i="1"/>
  <c r="K218" i="3"/>
  <c r="J654" i="1"/>
  <c r="J738" i="1"/>
  <c r="K302" i="3"/>
  <c r="K738" i="1" s="1"/>
  <c r="J508" i="1"/>
  <c r="K72" i="3"/>
  <c r="K508" i="1" s="1"/>
  <c r="J520" i="1"/>
  <c r="J300" i="1" s="1"/>
  <c r="K84" i="3"/>
  <c r="J603" i="1"/>
  <c r="K167" i="3"/>
  <c r="K603" i="1" s="1"/>
  <c r="K231" i="3"/>
  <c r="J667" i="1"/>
  <c r="J807" i="1"/>
  <c r="K66" i="3"/>
  <c r="K502" i="1" s="1"/>
  <c r="J502" i="1"/>
  <c r="J534" i="1"/>
  <c r="K98" i="3"/>
  <c r="K534" i="1" s="1"/>
  <c r="K13" i="3"/>
  <c r="K449" i="1" s="1"/>
  <c r="J449" i="1"/>
  <c r="K127" i="3"/>
  <c r="K563" i="1" s="1"/>
  <c r="J563" i="1"/>
  <c r="K150" i="3"/>
  <c r="K586" i="1" s="1"/>
  <c r="J586" i="1"/>
  <c r="K23" i="3"/>
  <c r="K459" i="1" s="1"/>
  <c r="J459" i="1"/>
  <c r="J150" i="1" s="1"/>
  <c r="K192" i="3"/>
  <c r="K628" i="1" s="1"/>
  <c r="J628" i="1"/>
  <c r="K200" i="3"/>
  <c r="K636" i="1" s="1"/>
  <c r="J636" i="1"/>
  <c r="K272" i="3"/>
  <c r="K708" i="1" s="1"/>
  <c r="J708" i="1"/>
  <c r="K284" i="3"/>
  <c r="K720" i="1" s="1"/>
  <c r="J720" i="1"/>
  <c r="K292" i="3"/>
  <c r="J728" i="1"/>
  <c r="J784" i="1"/>
  <c r="K348" i="3"/>
  <c r="K784" i="1" s="1"/>
  <c r="K102" i="3"/>
  <c r="K538" i="1" s="1"/>
  <c r="K356" i="1" s="1"/>
  <c r="J538" i="1"/>
  <c r="J356" i="1" s="1"/>
  <c r="J669" i="1"/>
  <c r="K745" i="1"/>
  <c r="J745" i="1"/>
  <c r="J416" i="1" s="1"/>
  <c r="K329" i="3"/>
  <c r="K765" i="1" s="1"/>
  <c r="J765" i="1"/>
  <c r="K21" i="3"/>
  <c r="K457" i="1" s="1"/>
  <c r="K148" i="1" s="1"/>
  <c r="J457" i="1"/>
  <c r="J148" i="1" s="1"/>
  <c r="K426" i="7"/>
  <c r="J2191" i="1"/>
  <c r="K424" i="7"/>
  <c r="K2189" i="1" s="1"/>
  <c r="J2189" i="1"/>
  <c r="K357" i="7"/>
  <c r="J2122" i="1"/>
  <c r="J270" i="1" s="1"/>
  <c r="K335" i="7"/>
  <c r="K2100" i="1" s="1"/>
  <c r="J2100" i="1"/>
  <c r="K355" i="7"/>
  <c r="K2120" i="1" s="1"/>
  <c r="J2120" i="1"/>
  <c r="K269" i="7"/>
  <c r="K2035" i="1" s="1"/>
  <c r="J2035" i="1"/>
  <c r="K271" i="7"/>
  <c r="K2037" i="1" s="1"/>
  <c r="J2037" i="1"/>
  <c r="K194" i="7"/>
  <c r="K1960" i="1" s="1"/>
  <c r="J1960" i="1"/>
  <c r="J1980" i="1"/>
  <c r="J1895" i="1"/>
  <c r="I189" i="1"/>
  <c r="K221" i="7"/>
  <c r="K1987" i="1" s="1"/>
  <c r="J1987" i="1"/>
  <c r="I388" i="1"/>
  <c r="J88" i="1"/>
  <c r="I190" i="1"/>
  <c r="K310" i="9"/>
  <c r="K3057" i="1" s="1"/>
  <c r="J3057" i="1"/>
  <c r="K21" i="9"/>
  <c r="K2768" i="1" s="1"/>
  <c r="K164" i="1" s="1"/>
  <c r="J2768" i="1"/>
  <c r="J164" i="1" s="1"/>
  <c r="K37" i="9"/>
  <c r="K2784" i="1" s="1"/>
  <c r="J2784" i="1"/>
  <c r="K53" i="9"/>
  <c r="K2800" i="1" s="1"/>
  <c r="J2800" i="1"/>
  <c r="K85" i="9"/>
  <c r="K2832" i="1" s="1"/>
  <c r="J2832" i="1"/>
  <c r="K101" i="9"/>
  <c r="K2848" i="1" s="1"/>
  <c r="J2848" i="1"/>
  <c r="J2865" i="1"/>
  <c r="J2981" i="1"/>
  <c r="K234" i="9"/>
  <c r="K2981" i="1" s="1"/>
  <c r="K315" i="9"/>
  <c r="K3062" i="1" s="1"/>
  <c r="J3062" i="1"/>
  <c r="K344" i="9"/>
  <c r="K3091" i="1" s="1"/>
  <c r="J3091" i="1"/>
  <c r="J2765" i="1"/>
  <c r="K18" i="9"/>
  <c r="K2765" i="1" s="1"/>
  <c r="K163" i="9"/>
  <c r="K2910" i="1" s="1"/>
  <c r="J2910" i="1"/>
  <c r="K195" i="9"/>
  <c r="K2942" i="1" s="1"/>
  <c r="J2942" i="1"/>
  <c r="K219" i="9"/>
  <c r="K2966" i="1" s="1"/>
  <c r="J2966" i="1"/>
  <c r="K243" i="9"/>
  <c r="K2990" i="1" s="1"/>
  <c r="J2990" i="1"/>
  <c r="K259" i="9"/>
  <c r="K3006" i="1" s="1"/>
  <c r="J3006" i="1"/>
  <c r="K283" i="9"/>
  <c r="K3030" i="1" s="1"/>
  <c r="J3030" i="1"/>
  <c r="K197" i="9"/>
  <c r="K2944" i="1" s="1"/>
  <c r="J2944" i="1"/>
  <c r="K326" i="9"/>
  <c r="K3073" i="1" s="1"/>
  <c r="J3073" i="1"/>
  <c r="K347" i="9"/>
  <c r="K3094" i="1" s="1"/>
  <c r="J3094" i="1"/>
  <c r="K77" i="9"/>
  <c r="K2824" i="1" s="1"/>
  <c r="J2824" i="1"/>
  <c r="K109" i="9"/>
  <c r="K2856" i="1" s="1"/>
  <c r="J2856" i="1"/>
  <c r="K134" i="9"/>
  <c r="K2881" i="1" s="1"/>
  <c r="J2881" i="1"/>
  <c r="K2917" i="1"/>
  <c r="J2997" i="1"/>
  <c r="K250" i="9"/>
  <c r="K2997" i="1" s="1"/>
  <c r="J3045" i="1"/>
  <c r="K298" i="9"/>
  <c r="K3045" i="1" s="1"/>
  <c r="K323" i="9"/>
  <c r="K3070" i="1" s="1"/>
  <c r="J3070" i="1"/>
  <c r="K352" i="9"/>
  <c r="K3099" i="1" s="1"/>
  <c r="K63" i="1" s="1"/>
  <c r="J3099" i="1"/>
  <c r="J63" i="1" s="1"/>
  <c r="J2773" i="1"/>
  <c r="K26" i="9"/>
  <c r="K2773" i="1" s="1"/>
  <c r="J2789" i="1"/>
  <c r="K42" i="9"/>
  <c r="K2789" i="1" s="1"/>
  <c r="J2805" i="1"/>
  <c r="J96" i="1" s="1"/>
  <c r="K58" i="9"/>
  <c r="K2805" i="1" s="1"/>
  <c r="K96" i="1" s="1"/>
  <c r="J2829" i="1"/>
  <c r="K82" i="9"/>
  <c r="K2829" i="1" s="1"/>
  <c r="J2845" i="1"/>
  <c r="K98" i="9"/>
  <c r="J2861" i="1"/>
  <c r="K114" i="9"/>
  <c r="K2861" i="1" s="1"/>
  <c r="J2870" i="1"/>
  <c r="K123" i="9"/>
  <c r="K2870" i="1" s="1"/>
  <c r="J2886" i="1"/>
  <c r="K171" i="9"/>
  <c r="K2918" i="1" s="1"/>
  <c r="K187" i="9"/>
  <c r="K2934" i="1" s="1"/>
  <c r="J2934" i="1"/>
  <c r="K211" i="9"/>
  <c r="K2958" i="1" s="1"/>
  <c r="J2958" i="1"/>
  <c r="K235" i="9"/>
  <c r="K2982" i="1" s="1"/>
  <c r="K53" i="1" s="1"/>
  <c r="J2982" i="1"/>
  <c r="J53" i="1" s="1"/>
  <c r="K267" i="9"/>
  <c r="K3014" i="1" s="1"/>
  <c r="J3014" i="1"/>
  <c r="K291" i="9"/>
  <c r="K3038" i="1" s="1"/>
  <c r="J3038" i="1"/>
  <c r="J2787" i="1"/>
  <c r="K40" i="9"/>
  <c r="J2843" i="1"/>
  <c r="K96" i="9"/>
  <c r="K2843" i="1" s="1"/>
  <c r="K153" i="9"/>
  <c r="K2900" i="1" s="1"/>
  <c r="J2900" i="1"/>
  <c r="J3061" i="1"/>
  <c r="J350" i="1" s="1"/>
  <c r="K314" i="9"/>
  <c r="K3061" i="1" s="1"/>
  <c r="K350" i="1" s="1"/>
  <c r="J3077" i="1"/>
  <c r="K330" i="9"/>
  <c r="K3077" i="1" s="1"/>
  <c r="J3098" i="1"/>
  <c r="K351" i="9"/>
  <c r="K3098" i="1" s="1"/>
  <c r="K69" i="9"/>
  <c r="K2816" i="1" s="1"/>
  <c r="J2816" i="1"/>
  <c r="J2933" i="1"/>
  <c r="K186" i="9"/>
  <c r="K2933" i="1" s="1"/>
  <c r="J2949" i="1"/>
  <c r="K202" i="9"/>
  <c r="K2949" i="1" s="1"/>
  <c r="J2965" i="1"/>
  <c r="J2989" i="1"/>
  <c r="K242" i="9"/>
  <c r="K2989" i="1" s="1"/>
  <c r="J3013" i="1"/>
  <c r="K266" i="9"/>
  <c r="K3013" i="1" s="1"/>
  <c r="J3029" i="1"/>
  <c r="K282" i="9"/>
  <c r="K3029" i="1" s="1"/>
  <c r="K307" i="9"/>
  <c r="K3054" i="1" s="1"/>
  <c r="J3054" i="1"/>
  <c r="K331" i="9"/>
  <c r="K3078" i="1" s="1"/>
  <c r="J3078" i="1"/>
  <c r="J2757" i="1"/>
  <c r="K10" i="9"/>
  <c r="K2757" i="1" s="1"/>
  <c r="J2781" i="1"/>
  <c r="K34" i="9"/>
  <c r="K2781" i="1" s="1"/>
  <c r="J2797" i="1"/>
  <c r="K50" i="9"/>
  <c r="K2797" i="1" s="1"/>
  <c r="J2813" i="1"/>
  <c r="K66" i="9"/>
  <c r="K2813" i="1" s="1"/>
  <c r="J2821" i="1"/>
  <c r="K74" i="9"/>
  <c r="K2821" i="1" s="1"/>
  <c r="J2837" i="1"/>
  <c r="J309" i="1" s="1"/>
  <c r="K90" i="9"/>
  <c r="K2837" i="1" s="1"/>
  <c r="K309" i="1" s="1"/>
  <c r="J2853" i="1"/>
  <c r="K106" i="9"/>
  <c r="K2853" i="1" s="1"/>
  <c r="K131" i="9"/>
  <c r="K2878" i="1" s="1"/>
  <c r="J2878" i="1"/>
  <c r="K155" i="9"/>
  <c r="K2902" i="1" s="1"/>
  <c r="J2902" i="1"/>
  <c r="K179" i="9"/>
  <c r="K2926" i="1" s="1"/>
  <c r="J2926" i="1"/>
  <c r="K203" i="9"/>
  <c r="K2950" i="1" s="1"/>
  <c r="J2950" i="1"/>
  <c r="K227" i="9"/>
  <c r="K2974" i="1" s="1"/>
  <c r="J2974" i="1"/>
  <c r="K251" i="9"/>
  <c r="K2998" i="1" s="1"/>
  <c r="J2998" i="1"/>
  <c r="K275" i="9"/>
  <c r="K3022" i="1" s="1"/>
  <c r="J3022" i="1"/>
  <c r="K299" i="9"/>
  <c r="K3046" i="1" s="1"/>
  <c r="J3046" i="1"/>
  <c r="I78" i="1"/>
  <c r="I95" i="1" s="1"/>
  <c r="K22" i="1"/>
  <c r="K17" i="9"/>
  <c r="K2764" i="1" s="1"/>
  <c r="K376" i="1" s="1"/>
  <c r="K378" i="1" s="1"/>
  <c r="E11" i="11" s="1"/>
  <c r="J2764" i="1"/>
  <c r="J376" i="1" s="1"/>
  <c r="J378" i="1" s="1"/>
  <c r="D11" i="11" s="1"/>
  <c r="K25" i="9"/>
  <c r="K2772" i="1" s="1"/>
  <c r="J2772" i="1"/>
  <c r="K33" i="9"/>
  <c r="K2780" i="1" s="1"/>
  <c r="J2780" i="1"/>
  <c r="K49" i="9"/>
  <c r="K2796" i="1" s="1"/>
  <c r="J2796" i="1"/>
  <c r="K65" i="9"/>
  <c r="K2812" i="1" s="1"/>
  <c r="J2812" i="1"/>
  <c r="K81" i="9"/>
  <c r="K2828" i="1" s="1"/>
  <c r="J2828" i="1"/>
  <c r="K97" i="9"/>
  <c r="K2844" i="1" s="1"/>
  <c r="J2844" i="1"/>
  <c r="K113" i="9"/>
  <c r="J2860" i="1"/>
  <c r="J332" i="1" s="1"/>
  <c r="K130" i="9"/>
  <c r="K2877" i="1" s="1"/>
  <c r="J2877" i="1"/>
  <c r="K166" i="9"/>
  <c r="K2913" i="1" s="1"/>
  <c r="J2913" i="1"/>
  <c r="K2921" i="1"/>
  <c r="J2929" i="1"/>
  <c r="K182" i="9"/>
  <c r="K2929" i="1" s="1"/>
  <c r="J2945" i="1"/>
  <c r="K198" i="9"/>
  <c r="K2945" i="1" s="1"/>
  <c r="J2961" i="1"/>
  <c r="K214" i="9"/>
  <c r="K2961" i="1" s="1"/>
  <c r="J2977" i="1"/>
  <c r="K230" i="9"/>
  <c r="K2977" i="1" s="1"/>
  <c r="J2993" i="1"/>
  <c r="J70" i="1" s="1"/>
  <c r="K246" i="9"/>
  <c r="K2993" i="1" s="1"/>
  <c r="K70" i="1" s="1"/>
  <c r="J3009" i="1"/>
  <c r="K262" i="9"/>
  <c r="K3009" i="1" s="1"/>
  <c r="J3025" i="1"/>
  <c r="K278" i="9"/>
  <c r="K3025" i="1" s="1"/>
  <c r="J3041" i="1"/>
  <c r="K294" i="9"/>
  <c r="K3041" i="1" s="1"/>
  <c r="K311" i="9"/>
  <c r="K3058" i="1" s="1"/>
  <c r="K268" i="1" s="1"/>
  <c r="J3058" i="1"/>
  <c r="J268" i="1" s="1"/>
  <c r="K319" i="9"/>
  <c r="K3066" i="1" s="1"/>
  <c r="J3066" i="1"/>
  <c r="K327" i="9"/>
  <c r="K3074" i="1" s="1"/>
  <c r="J3074" i="1"/>
  <c r="K335" i="9"/>
  <c r="K3082" i="1" s="1"/>
  <c r="J3082" i="1"/>
  <c r="K348" i="9"/>
  <c r="K3095" i="1" s="1"/>
  <c r="J3095" i="1"/>
  <c r="K356" i="9"/>
  <c r="K3103" i="1" s="1"/>
  <c r="J3103" i="1"/>
  <c r="K412" i="9"/>
  <c r="K3159" i="1" s="1"/>
  <c r="J3159" i="1"/>
  <c r="K14" i="9"/>
  <c r="K2761" i="1" s="1"/>
  <c r="J2761" i="1"/>
  <c r="K22" i="9"/>
  <c r="K2769" i="1" s="1"/>
  <c r="K165" i="1" s="1"/>
  <c r="J2769" i="1"/>
  <c r="J165" i="1" s="1"/>
  <c r="J2777" i="1"/>
  <c r="K30" i="9"/>
  <c r="K2777" i="1" s="1"/>
  <c r="K38" i="9"/>
  <c r="K2785" i="1" s="1"/>
  <c r="J2785" i="1"/>
  <c r="J2793" i="1"/>
  <c r="K46" i="9"/>
  <c r="K2793" i="1" s="1"/>
  <c r="K54" i="9"/>
  <c r="K2801" i="1" s="1"/>
  <c r="J2801" i="1"/>
  <c r="J2809" i="1"/>
  <c r="K62" i="9"/>
  <c r="K2809" i="1" s="1"/>
  <c r="K70" i="9"/>
  <c r="K2817" i="1" s="1"/>
  <c r="J2817" i="1"/>
  <c r="J2825" i="1"/>
  <c r="K78" i="9"/>
  <c r="K2825" i="1" s="1"/>
  <c r="K86" i="9"/>
  <c r="K2833" i="1" s="1"/>
  <c r="J2833" i="1"/>
  <c r="J2841" i="1"/>
  <c r="K94" i="9"/>
  <c r="K2841" i="1" s="1"/>
  <c r="K102" i="9"/>
  <c r="K2849" i="1" s="1"/>
  <c r="J2849" i="1"/>
  <c r="J2857" i="1"/>
  <c r="K110" i="9"/>
  <c r="K2857" i="1" s="1"/>
  <c r="K119" i="9"/>
  <c r="K2866" i="1" s="1"/>
  <c r="J2866" i="1"/>
  <c r="J2874" i="1"/>
  <c r="K127" i="9"/>
  <c r="K2874" i="1" s="1"/>
  <c r="J2882" i="1"/>
  <c r="K135" i="9"/>
  <c r="K2882" i="1" s="1"/>
  <c r="J154" i="9"/>
  <c r="J2901" i="1" s="1"/>
  <c r="J2890" i="1"/>
  <c r="K159" i="9"/>
  <c r="K2906" i="1" s="1"/>
  <c r="J2906" i="1"/>
  <c r="K167" i="9"/>
  <c r="K2914" i="1" s="1"/>
  <c r="J2914" i="1"/>
  <c r="K175" i="9"/>
  <c r="K2922" i="1" s="1"/>
  <c r="K183" i="9"/>
  <c r="K2930" i="1" s="1"/>
  <c r="J2930" i="1"/>
  <c r="K191" i="9"/>
  <c r="K2938" i="1" s="1"/>
  <c r="J2938" i="1"/>
  <c r="K199" i="9"/>
  <c r="K2946" i="1" s="1"/>
  <c r="J2946" i="1"/>
  <c r="K207" i="9"/>
  <c r="K2954" i="1" s="1"/>
  <c r="J2954" i="1"/>
  <c r="K215" i="9"/>
  <c r="K2962" i="1" s="1"/>
  <c r="J2962" i="1"/>
  <c r="K223" i="9"/>
  <c r="K2970" i="1" s="1"/>
  <c r="K302" i="1" s="1"/>
  <c r="J2970" i="1"/>
  <c r="J302" i="1" s="1"/>
  <c r="K231" i="9"/>
  <c r="K2978" i="1" s="1"/>
  <c r="J2978" i="1"/>
  <c r="K239" i="9"/>
  <c r="K2986" i="1" s="1"/>
  <c r="K57" i="1" s="1"/>
  <c r="J2986" i="1"/>
  <c r="J57" i="1" s="1"/>
  <c r="K247" i="9"/>
  <c r="K2994" i="1" s="1"/>
  <c r="J2994" i="1"/>
  <c r="K255" i="9"/>
  <c r="K3002" i="1" s="1"/>
  <c r="J3002" i="1"/>
  <c r="K263" i="9"/>
  <c r="K3010" i="1" s="1"/>
  <c r="J3010" i="1"/>
  <c r="K271" i="9"/>
  <c r="K3018" i="1" s="1"/>
  <c r="J3018" i="1"/>
  <c r="K279" i="9"/>
  <c r="K3026" i="1" s="1"/>
  <c r="J3026" i="1"/>
  <c r="K287" i="9"/>
  <c r="K3034" i="1" s="1"/>
  <c r="J3034" i="1"/>
  <c r="K295" i="9"/>
  <c r="K3042" i="1" s="1"/>
  <c r="J3042" i="1"/>
  <c r="K303" i="9"/>
  <c r="K3050" i="1" s="1"/>
  <c r="J3050" i="1"/>
  <c r="K88" i="1"/>
  <c r="J272" i="1"/>
  <c r="J2049" i="1"/>
  <c r="J1883" i="1"/>
  <c r="K103" i="7"/>
  <c r="J1869" i="1"/>
  <c r="H259" i="1"/>
  <c r="H120" i="1"/>
  <c r="H278" i="1"/>
  <c r="H212" i="1" s="1"/>
  <c r="H311" i="1"/>
  <c r="H402" i="1" s="1"/>
  <c r="H360" i="1"/>
  <c r="K2860" i="1" l="1"/>
  <c r="K332" i="1" s="1"/>
  <c r="K118" i="9"/>
  <c r="K2865" i="1" s="1"/>
  <c r="J346" i="1"/>
  <c r="K271" i="1"/>
  <c r="J331" i="1"/>
  <c r="H261" i="1"/>
  <c r="H263" i="1" s="1"/>
  <c r="H202" i="1" s="1"/>
  <c r="H207" i="1" s="1"/>
  <c r="I101" i="1"/>
  <c r="K791" i="1"/>
  <c r="K361" i="3"/>
  <c r="K797" i="1" s="1"/>
  <c r="K667" i="1"/>
  <c r="K419" i="1" s="1"/>
  <c r="K233" i="3"/>
  <c r="K669" i="1" s="1"/>
  <c r="K786" i="1"/>
  <c r="I18" i="1"/>
  <c r="K520" i="1"/>
  <c r="K300" i="1" s="1"/>
  <c r="K129" i="3"/>
  <c r="K565" i="1" s="1"/>
  <c r="J305" i="1"/>
  <c r="K228" i="1"/>
  <c r="K235" i="1" s="1"/>
  <c r="K1869" i="1"/>
  <c r="K117" i="7"/>
  <c r="K1883" i="1" s="1"/>
  <c r="I48" i="7"/>
  <c r="I1814" i="1" s="1"/>
  <c r="H48" i="1"/>
  <c r="J394" i="1"/>
  <c r="J195" i="1"/>
  <c r="K61" i="1"/>
  <c r="K97" i="1" s="1"/>
  <c r="K305" i="1"/>
  <c r="J531" i="8"/>
  <c r="J2746" i="1" s="1"/>
  <c r="K529" i="8"/>
  <c r="K2744" i="1" s="1"/>
  <c r="K2739" i="1"/>
  <c r="K331" i="1" s="1"/>
  <c r="K521" i="8"/>
  <c r="K2736" i="1" s="1"/>
  <c r="K2734" i="1"/>
  <c r="K2725" i="1"/>
  <c r="J251" i="1"/>
  <c r="K251" i="1"/>
  <c r="J358" i="1"/>
  <c r="J228" i="1"/>
  <c r="K243" i="1"/>
  <c r="K372" i="1" s="1"/>
  <c r="E10" i="11" s="1"/>
  <c r="K38" i="1"/>
  <c r="E9" i="11"/>
  <c r="K44" i="1"/>
  <c r="K282" i="1"/>
  <c r="D9" i="11"/>
  <c r="J44" i="1"/>
  <c r="K90" i="1"/>
  <c r="K150" i="1"/>
  <c r="C10" i="11"/>
  <c r="I282" i="1"/>
  <c r="I296" i="1" s="1"/>
  <c r="I298" i="1" s="1"/>
  <c r="J329" i="1"/>
  <c r="J107" i="1"/>
  <c r="J434" i="1"/>
  <c r="J38" i="1"/>
  <c r="J46" i="1" s="1"/>
  <c r="I144" i="1"/>
  <c r="K84" i="1"/>
  <c r="K395" i="1" s="1"/>
  <c r="H186" i="1"/>
  <c r="H185" i="1"/>
  <c r="J282" i="1"/>
  <c r="K107" i="1"/>
  <c r="K434" i="1"/>
  <c r="J84" i="1"/>
  <c r="J395" i="1" s="1"/>
  <c r="I327" i="1"/>
  <c r="J241" i="1"/>
  <c r="J243" i="1" s="1"/>
  <c r="J372" i="1" s="1"/>
  <c r="D10" i="11" s="1"/>
  <c r="H175" i="1"/>
  <c r="H160" i="1" s="1"/>
  <c r="H213" i="1"/>
  <c r="H215" i="1" s="1"/>
  <c r="H184" i="1" s="1"/>
  <c r="H344" i="1"/>
  <c r="H352" i="1" s="1"/>
  <c r="J327" i="1"/>
  <c r="J235" i="1"/>
  <c r="J90" i="1" s="1"/>
  <c r="C11" i="11"/>
  <c r="I38" i="1"/>
  <c r="K358" i="1"/>
  <c r="I366" i="1"/>
  <c r="K327" i="1"/>
  <c r="K346" i="1"/>
  <c r="K272" i="1"/>
  <c r="J271" i="1"/>
  <c r="K144" i="1"/>
  <c r="K214" i="7"/>
  <c r="K1980" i="1" s="1"/>
  <c r="J190" i="1"/>
  <c r="J61" i="1"/>
  <c r="J97" i="1" s="1"/>
  <c r="K357" i="1"/>
  <c r="K18" i="7"/>
  <c r="K1774" i="1"/>
  <c r="K9" i="1" s="1"/>
  <c r="J48" i="7"/>
  <c r="J1814" i="1" s="1"/>
  <c r="J1797" i="1"/>
  <c r="J1784" i="1"/>
  <c r="J18" i="1"/>
  <c r="K46" i="7"/>
  <c r="K654" i="1"/>
  <c r="K227" i="3"/>
  <c r="K663" i="1" s="1"/>
  <c r="J978" i="1"/>
  <c r="J188" i="4"/>
  <c r="J995" i="1" s="1"/>
  <c r="K955" i="1"/>
  <c r="K171" i="4"/>
  <c r="K1603" i="1"/>
  <c r="K166" i="6"/>
  <c r="K1634" i="1" s="1"/>
  <c r="K1508" i="1"/>
  <c r="K92" i="6"/>
  <c r="K1560" i="1" s="1"/>
  <c r="K2787" i="1"/>
  <c r="K59" i="9"/>
  <c r="K2806" i="1" s="1"/>
  <c r="K2845" i="1"/>
  <c r="K139" i="9"/>
  <c r="K2886" i="1" s="1"/>
  <c r="K388" i="1"/>
  <c r="J275" i="1"/>
  <c r="J357" i="1"/>
  <c r="K211" i="5"/>
  <c r="K1333" i="1" s="1"/>
  <c r="K728" i="1"/>
  <c r="K304" i="3"/>
  <c r="K740" i="1" s="1"/>
  <c r="K2122" i="1"/>
  <c r="K380" i="7"/>
  <c r="K2145" i="1" s="1"/>
  <c r="K2191" i="1"/>
  <c r="K450" i="7"/>
  <c r="K2215" i="1" s="1"/>
  <c r="K283" i="7"/>
  <c r="K2047" i="1"/>
  <c r="I360" i="1"/>
  <c r="C8" i="11" s="1"/>
  <c r="K1812" i="1"/>
  <c r="K27" i="1"/>
  <c r="K394" i="1"/>
  <c r="J203" i="1"/>
  <c r="J285" i="1"/>
  <c r="I311" i="1"/>
  <c r="J191" i="1"/>
  <c r="K285" i="1"/>
  <c r="J211" i="1"/>
  <c r="J393" i="1"/>
  <c r="J318" i="1"/>
  <c r="J204" i="1"/>
  <c r="K205" i="1"/>
  <c r="J349" i="1"/>
  <c r="K393" i="1"/>
  <c r="J388" i="1"/>
  <c r="K400" i="1"/>
  <c r="K78" i="1"/>
  <c r="K95" i="1" s="1"/>
  <c r="J389" i="1"/>
  <c r="K275" i="1"/>
  <c r="K2502" i="1"/>
  <c r="K288" i="8"/>
  <c r="K2503" i="1" s="1"/>
  <c r="K204" i="1" s="1"/>
  <c r="J27" i="1"/>
  <c r="K190" i="1"/>
  <c r="K446" i="8"/>
  <c r="K2661" i="1" s="1"/>
  <c r="K2646" i="1"/>
  <c r="J400" i="1"/>
  <c r="K349" i="1"/>
  <c r="J397" i="1"/>
  <c r="K2447" i="1"/>
  <c r="K192" i="1" s="1"/>
  <c r="K160" i="8"/>
  <c r="K2375" i="1" s="1"/>
  <c r="K2360" i="1"/>
  <c r="K254" i="8"/>
  <c r="K2469" i="1" s="1"/>
  <c r="K2454" i="1"/>
  <c r="J192" i="1"/>
  <c r="K389" i="1"/>
  <c r="K109" i="8"/>
  <c r="K2324" i="1" s="1"/>
  <c r="K2277" i="1"/>
  <c r="J276" i="8"/>
  <c r="J2491" i="1" s="1"/>
  <c r="J2469" i="1"/>
  <c r="J342" i="1" s="1"/>
  <c r="K397" i="1"/>
  <c r="K195" i="1"/>
  <c r="K203" i="1"/>
  <c r="K371" i="8"/>
  <c r="K2586" i="1" s="1"/>
  <c r="K2566" i="1"/>
  <c r="I259" i="1"/>
  <c r="I261" i="1" s="1"/>
  <c r="J273" i="1"/>
  <c r="I278" i="1"/>
  <c r="K259" i="1"/>
  <c r="K273" i="1"/>
  <c r="K416" i="1"/>
  <c r="K194" i="1"/>
  <c r="J259" i="1"/>
  <c r="K211" i="1"/>
  <c r="J345" i="1"/>
  <c r="K1895" i="1"/>
  <c r="K137" i="7"/>
  <c r="K1903" i="1" s="1"/>
  <c r="K312" i="3"/>
  <c r="K748" i="1" s="1"/>
  <c r="J306" i="1"/>
  <c r="I402" i="1"/>
  <c r="C13" i="11" s="1"/>
  <c r="K306" i="1"/>
  <c r="K345" i="1"/>
  <c r="K25" i="3"/>
  <c r="K461" i="1" s="1"/>
  <c r="J461" i="1"/>
  <c r="J419" i="1"/>
  <c r="J500" i="1"/>
  <c r="J189" i="1" s="1"/>
  <c r="K64" i="3"/>
  <c r="K500" i="1" s="1"/>
  <c r="K189" i="1" s="1"/>
  <c r="J27" i="3"/>
  <c r="I31" i="3"/>
  <c r="I463" i="1"/>
  <c r="K47" i="3"/>
  <c r="K483" i="1" s="1"/>
  <c r="J483" i="1"/>
  <c r="J492" i="1"/>
  <c r="K56" i="3"/>
  <c r="K492" i="1" s="1"/>
  <c r="J194" i="1"/>
  <c r="K390" i="1"/>
  <c r="J390" i="1"/>
  <c r="K154" i="9"/>
  <c r="K2901" i="1" s="1"/>
  <c r="K2890" i="1"/>
  <c r="K318" i="1" s="1"/>
  <c r="K168" i="1"/>
  <c r="H313" i="1"/>
  <c r="K342" i="1" l="1"/>
  <c r="K371" i="3"/>
  <c r="K807" i="1" s="1"/>
  <c r="K101" i="1"/>
  <c r="J311" i="1"/>
  <c r="J344" i="1" s="1"/>
  <c r="J352" i="1" s="1"/>
  <c r="D7" i="11" s="1"/>
  <c r="J360" i="1"/>
  <c r="D8" i="11" s="1"/>
  <c r="K531" i="8"/>
  <c r="K2746" i="1" s="1"/>
  <c r="J48" i="1"/>
  <c r="K360" i="1"/>
  <c r="E8" i="11" s="1"/>
  <c r="K296" i="1"/>
  <c r="J261" i="1"/>
  <c r="J263" i="1" s="1"/>
  <c r="D5" i="11" s="1"/>
  <c r="K46" i="1"/>
  <c r="E6" i="12" s="1"/>
  <c r="I263" i="1"/>
  <c r="C5" i="11" s="1"/>
  <c r="I120" i="1"/>
  <c r="I185" i="1"/>
  <c r="I186" i="1"/>
  <c r="I184" i="1"/>
  <c r="J213" i="1"/>
  <c r="K18" i="1"/>
  <c r="D6" i="12"/>
  <c r="J144" i="1"/>
  <c r="I344" i="1"/>
  <c r="I213" i="1"/>
  <c r="J202" i="1"/>
  <c r="J78" i="1"/>
  <c r="J95" i="1" s="1"/>
  <c r="J101" i="1" s="1"/>
  <c r="J296" i="1"/>
  <c r="J120" i="1"/>
  <c r="K270" i="1"/>
  <c r="K329" i="1" s="1"/>
  <c r="K191" i="1" s="1"/>
  <c r="C9" i="11"/>
  <c r="I44" i="1"/>
  <c r="I46" i="1" s="1"/>
  <c r="I202" i="1"/>
  <c r="H152" i="1"/>
  <c r="H136" i="1" s="1"/>
  <c r="H177" i="1" s="1"/>
  <c r="H179" i="1" s="1"/>
  <c r="H66" i="1" s="1"/>
  <c r="H122" i="1" s="1"/>
  <c r="H124" i="1" s="1"/>
  <c r="K175" i="1"/>
  <c r="I205" i="1"/>
  <c r="I168" i="1"/>
  <c r="K31" i="7"/>
  <c r="K1784" i="1"/>
  <c r="K261" i="1" s="1"/>
  <c r="K978" i="1"/>
  <c r="K188" i="4"/>
  <c r="K995" i="1" s="1"/>
  <c r="J278" i="1"/>
  <c r="J212" i="1" s="1"/>
  <c r="K309" i="7"/>
  <c r="K2075" i="1" s="1"/>
  <c r="K2049" i="1"/>
  <c r="K311" i="1" s="1"/>
  <c r="I313" i="1"/>
  <c r="C6" i="11" s="1"/>
  <c r="K278" i="1"/>
  <c r="J402" i="1"/>
  <c r="D13" i="11" s="1"/>
  <c r="K276" i="8"/>
  <c r="K2491" i="1" s="1"/>
  <c r="J31" i="3"/>
  <c r="I467" i="1"/>
  <c r="I196" i="1" s="1"/>
  <c r="K27" i="3"/>
  <c r="K463" i="1" s="1"/>
  <c r="J463" i="1"/>
  <c r="J215" i="1" l="1"/>
  <c r="C6" i="12"/>
  <c r="I48" i="1"/>
  <c r="J313" i="1"/>
  <c r="D6" i="11" s="1"/>
  <c r="I207" i="1"/>
  <c r="K48" i="1"/>
  <c r="K213" i="1"/>
  <c r="K344" i="1"/>
  <c r="K402" i="1"/>
  <c r="E13" i="11" s="1"/>
  <c r="K263" i="1"/>
  <c r="K120" i="1"/>
  <c r="I187" i="1"/>
  <c r="I198" i="1" s="1"/>
  <c r="J185" i="1"/>
  <c r="J186" i="1"/>
  <c r="K186" i="1"/>
  <c r="K185" i="1"/>
  <c r="I212" i="1"/>
  <c r="I215" i="1" s="1"/>
  <c r="I345" i="1"/>
  <c r="J205" i="1"/>
  <c r="J207" i="1" s="1"/>
  <c r="J168" i="1"/>
  <c r="J184" i="1"/>
  <c r="K313" i="1"/>
  <c r="E6" i="11" s="1"/>
  <c r="K212" i="1"/>
  <c r="K215" i="1" s="1"/>
  <c r="H436" i="1"/>
  <c r="K184" i="1"/>
  <c r="I160" i="1"/>
  <c r="I175" i="1"/>
  <c r="K160" i="1"/>
  <c r="K152" i="1" s="1"/>
  <c r="K48" i="7"/>
  <c r="K1814" i="1" s="1"/>
  <c r="K1797" i="1"/>
  <c r="K31" i="3"/>
  <c r="K467" i="1" s="1"/>
  <c r="K196" i="1" s="1"/>
  <c r="J467" i="1"/>
  <c r="J196" i="1" s="1"/>
  <c r="I217" i="1" l="1"/>
  <c r="K352" i="1"/>
  <c r="E7" i="11" s="1"/>
  <c r="I352" i="1"/>
  <c r="C7" i="11" s="1"/>
  <c r="I152" i="1"/>
  <c r="E5" i="11"/>
  <c r="K202" i="1"/>
  <c r="K207" i="1" s="1"/>
  <c r="I136" i="1"/>
  <c r="J187" i="1"/>
  <c r="J198" i="1" s="1"/>
  <c r="J217" i="1" s="1"/>
  <c r="K136" i="1"/>
  <c r="K177" i="1" s="1"/>
  <c r="K179" i="1" s="1"/>
  <c r="K66" i="1" s="1"/>
  <c r="K122" i="1" s="1"/>
  <c r="J160" i="1"/>
  <c r="J175" i="1"/>
  <c r="K187" i="1"/>
  <c r="K198" i="1" s="1"/>
  <c r="I436" i="1"/>
  <c r="K217" i="1" l="1"/>
  <c r="K219" i="1" s="1"/>
  <c r="E4" i="11" s="1"/>
  <c r="E15" i="11" s="1"/>
  <c r="C17" i="11"/>
  <c r="C12" i="12"/>
  <c r="E7" i="12"/>
  <c r="E9" i="12" s="1"/>
  <c r="K124" i="1"/>
  <c r="E21" i="11" s="1"/>
  <c r="I177" i="1"/>
  <c r="I179" i="1" s="1"/>
  <c r="J152" i="1"/>
  <c r="K436" i="1"/>
  <c r="K404" i="1" l="1"/>
  <c r="E11" i="12" s="1"/>
  <c r="E12" i="12"/>
  <c r="E17" i="11"/>
  <c r="E19" i="11" s="1"/>
  <c r="E23" i="11" s="1"/>
  <c r="I66" i="1"/>
  <c r="I122" i="1" s="1"/>
  <c r="I219" i="1"/>
  <c r="J136" i="1"/>
  <c r="J177" i="1" s="1"/>
  <c r="J179" i="1" s="1"/>
  <c r="E14" i="12" l="1"/>
  <c r="E16" i="12" s="1"/>
  <c r="J66" i="1"/>
  <c r="J122" i="1" s="1"/>
  <c r="J219" i="1"/>
  <c r="C4" i="11"/>
  <c r="I404" i="1"/>
  <c r="C11" i="12" s="1"/>
  <c r="C14" i="12" s="1"/>
  <c r="C7" i="12"/>
  <c r="C9" i="12" s="1"/>
  <c r="I124" i="1"/>
  <c r="C21" i="11" s="1"/>
  <c r="J436" i="1"/>
  <c r="C15" i="11" l="1"/>
  <c r="C19" i="11" s="1"/>
  <c r="C16" i="12"/>
  <c r="D12" i="12"/>
  <c r="D17" i="11"/>
  <c r="D4" i="11"/>
  <c r="D15" i="11" s="1"/>
  <c r="J404" i="1"/>
  <c r="D11" i="12" s="1"/>
  <c r="D7" i="12"/>
  <c r="D9" i="12" s="1"/>
  <c r="J124" i="1"/>
  <c r="D21" i="11" s="1"/>
  <c r="C23" i="11" l="1"/>
  <c r="D19" i="11"/>
  <c r="D23" i="11" s="1"/>
  <c r="D14" i="12"/>
  <c r="D16" i="12" s="1"/>
  <c r="H187" i="1"/>
  <c r="H198" i="1" s="1"/>
  <c r="H217" i="1" s="1"/>
  <c r="H219" i="1" s="1"/>
  <c r="H404" i="1" s="1"/>
</calcChain>
</file>

<file path=xl/sharedStrings.xml><?xml version="1.0" encoding="utf-8"?>
<sst xmlns="http://schemas.openxmlformats.org/spreadsheetml/2006/main" count="5943" uniqueCount="1295">
  <si>
    <t>Votenumber</t>
  </si>
  <si>
    <t>Description</t>
  </si>
  <si>
    <t>Budget</t>
  </si>
  <si>
    <t>Curr Mth Exp</t>
  </si>
  <si>
    <t>YTD Movement</t>
  </si>
  <si>
    <t>Unspend Bud</t>
  </si>
  <si>
    <t>Perc</t>
  </si>
  <si>
    <t>SUMMARY MOLEMOLE LM</t>
  </si>
  <si>
    <t>REVENUE</t>
  </si>
  <si>
    <t>NON - EXCHANGE REVENUE</t>
  </si>
  <si>
    <t>PROPERTY RATES</t>
  </si>
  <si>
    <t>BUSINESS &amp; COMMERCIAL PROPERTIES</t>
  </si>
  <si>
    <t>FARM PROPERTIES: AGRICULTURAL PURPOSES</t>
  </si>
  <si>
    <t>MUNICIPAL PROPERTIES</t>
  </si>
  <si>
    <t>PUBLIC SERVICE INFRASTRUCTURE</t>
  </si>
  <si>
    <t>RESIDENTIAL PROPERTIES:  DEVELOPED</t>
  </si>
  <si>
    <t>RESIDENTIAL PROPERTIES: VACANT LAND</t>
  </si>
  <si>
    <t>SMALL HOLDINGS: AGRICULTURAL PURPOSES</t>
  </si>
  <si>
    <t>STATE-OWNED PROPERTIES</t>
  </si>
  <si>
    <t>AGRICULTURAL PROPERTY</t>
  </si>
  <si>
    <t>SUB TOTAL : PROPERTY RATES</t>
  </si>
  <si>
    <t>FINES PENALTIES AND FORFEITS</t>
  </si>
  <si>
    <t>FINES: ILLEGAL CONNECTIONS - ELECTRICITY</t>
  </si>
  <si>
    <t>FINES: TRAFFIC - COURT FINES</t>
  </si>
  <si>
    <t>PENALTIES: COLLECTION</t>
  </si>
  <si>
    <t>PENALTIES: MOTOR VEHICLE LICENCE</t>
  </si>
  <si>
    <t>SUB TOTAL : FINES PENALTIES AND FORFEITS</t>
  </si>
  <si>
    <t>TRANSFERS AND SUBSIDIES</t>
  </si>
  <si>
    <t>OPERATIONAL : MONETARY</t>
  </si>
  <si>
    <t>N-GOV: EXPANDED PUBLIC WORKS GRT</t>
  </si>
  <si>
    <t>N-GOV: LOCAL GOV FIN MANAG GRT</t>
  </si>
  <si>
    <t>N-GOV: MIG</t>
  </si>
  <si>
    <t>NATIONAL REVENUE FUND: EQUITABLE SHARE</t>
  </si>
  <si>
    <t>SUB TOTAL : OPERATIONAL : MONETARY</t>
  </si>
  <si>
    <t>CAPITAL : MONETARY</t>
  </si>
  <si>
    <t>ND - MUNICIPAL INFRASTR GRANT</t>
  </si>
  <si>
    <t>SUB TOTAL : CAPITAL : MONETARY</t>
  </si>
  <si>
    <t>SUB TOTAL : TRANSFERS &amp; SUBSIDIES</t>
  </si>
  <si>
    <t>SUB TOTAL : NON - EXCHANGE REVENUE</t>
  </si>
  <si>
    <t>EXCHANGE REVENUE</t>
  </si>
  <si>
    <t>SERVICE CHARGES</t>
  </si>
  <si>
    <t>ELEC: CONNEC/RECON DISCONN/RECONN FEES</t>
  </si>
  <si>
    <t>ELEC SALES: COMMERC CONVEN SINGLE PHASE</t>
  </si>
  <si>
    <t>ELEC SALES: COMMERCIAL CONVEN 3-PHASE</t>
  </si>
  <si>
    <t>ELEC SALES: DOMESTIC LOW:  PREPAID</t>
  </si>
  <si>
    <t>ELEC SALES: DOMESTIC HIGH HOME POWER 1</t>
  </si>
  <si>
    <t>ELEC SALES: INDUSTRIAL 400 VOLTS (LOW)</t>
  </si>
  <si>
    <t>WASTE MANGEMENT: CARRIER BAGS</t>
  </si>
  <si>
    <t>WASTE MANGEMENT: REFUSE REMOVAL</t>
  </si>
  <si>
    <t>WASTE MANGEMENT: WASTE BINS</t>
  </si>
  <si>
    <t>WASTE WATER MANG: SANITATION CHARGES</t>
  </si>
  <si>
    <t>WATER: SALE - CONVENTIONAL</t>
  </si>
  <si>
    <t>WATER: SALE - FLAT RATE</t>
  </si>
  <si>
    <t>SUB TOTAL : SERVICE CHARGES</t>
  </si>
  <si>
    <t>INTEREST DIVIDENDS AND RENT ON LAND</t>
  </si>
  <si>
    <t>INTER: RECEIV - ELECTRICITY</t>
  </si>
  <si>
    <t>INTER: RECEIV - SERVICE CHARGES</t>
  </si>
  <si>
    <t>INTER: RECEIV - WASTE MANAGEMENT</t>
  </si>
  <si>
    <t>INTER: RECEIV - WASTE WATER MANAGEMENT</t>
  </si>
  <si>
    <t>INTER: RECEIV - WATER</t>
  </si>
  <si>
    <t>DIVIDENDS: EXTERNAL INVESTMENTS</t>
  </si>
  <si>
    <t>RENT ON LAND: LAND - GRAZING FEES</t>
  </si>
  <si>
    <t>SUB TOTAL : INTEREST DIV RENT ON LAND</t>
  </si>
  <si>
    <t>INTEREST DIV RENT ON LAND NON-EXCHANGE</t>
  </si>
  <si>
    <t>INT DIV &amp; RENT LAND -INT: REC-PROP RATES</t>
  </si>
  <si>
    <t>SUB TOTAL : INT DIV RENT ON LAND NON-EXC</t>
  </si>
  <si>
    <t>AGENCY SERVICES</t>
  </si>
  <si>
    <t>AGENCY SERV - DIST MUNI: LIMPOPO</t>
  </si>
  <si>
    <t>SUB TOTAL : AGENCY SERVICES</t>
  </si>
  <si>
    <t>OPERATIONAL REVENUE</t>
  </si>
  <si>
    <t>BREAKAGES RECOVERED</t>
  </si>
  <si>
    <t>COLLECTION CHARGES</t>
  </si>
  <si>
    <t>COMMISSION: TRANSACTION HANDLING FEES</t>
  </si>
  <si>
    <t>INCIDENTAL CASH SURPLUSES</t>
  </si>
  <si>
    <t>SALE OF PROPERTY</t>
  </si>
  <si>
    <t>SKILLS DEVELOPMENT LEVY REFUND</t>
  </si>
  <si>
    <t>SUB TOTAL : OPERATIONAL REVENUE</t>
  </si>
  <si>
    <t>RENTAL FROM FIXED ASSETS</t>
  </si>
  <si>
    <t>N-M-R PPE: AD HOC-COMMUNITY ASSETS</t>
  </si>
  <si>
    <t>SUB TOTAL : RENTAL FROM FIXED ASSETS</t>
  </si>
  <si>
    <t>SALES OF GOODS AND RENDERING OF SERVICES</t>
  </si>
  <si>
    <t>ADVERTISEMENTS</t>
  </si>
  <si>
    <t>CEMETERY &amp; BURIAL</t>
  </si>
  <si>
    <t>LIBRARY FEES: MEMBERSHIP</t>
  </si>
  <si>
    <t>PLAN &amp; DEV: BUILDING PLAN APPROVAL</t>
  </si>
  <si>
    <t>PLAN &amp; DEV: CLEARANCE CERTIFICATES</t>
  </si>
  <si>
    <t>PLAN &amp; DEV: TOWN PLANNING &amp; SERVITUDES</t>
  </si>
  <si>
    <t>SALE OF: AGRIC PROD - CATTLE CRAZING</t>
  </si>
  <si>
    <t>SALE OF: AGRIC PROD - ASSET &lt; CAP THRESH</t>
  </si>
  <si>
    <t>SUB TOTAL : SALES &amp; RENDERING OF SERV</t>
  </si>
  <si>
    <t>SUB TOTAL : EXCHANGE REVENUE</t>
  </si>
  <si>
    <t>TOTAL : INCOME</t>
  </si>
  <si>
    <t>EXPENDITURE</t>
  </si>
  <si>
    <t>EMPLOYEE RELATED COST</t>
  </si>
  <si>
    <t>SENIOR MANAGEMENT</t>
  </si>
  <si>
    <t>SM - SALARIES ALLOW AND SERV BENEFITS</t>
  </si>
  <si>
    <t>MM - SALARIES ALLOW AND SERV BENEFITS</t>
  </si>
  <si>
    <t>SM MM: SAL &amp; ALL -  BASIC SALARY</t>
  </si>
  <si>
    <t>SM MM: SAL &amp; ALL -  PERFORM BASED BONUS</t>
  </si>
  <si>
    <t>SM MM: ALLOW - CELLULAR &amp; TELEPHONE</t>
  </si>
  <si>
    <t>SUB TOTAL: MM - SAL ALLOW &amp; SERV BENEF</t>
  </si>
  <si>
    <t>CFO - SALARIES ALLOW AND SERV BENEFITS</t>
  </si>
  <si>
    <t>SM CFO: SAL &amp; ALL -  BASIC SALARY</t>
  </si>
  <si>
    <t>SM CFO: ALLOW - CELLULAR &amp; TELEPHONE</t>
  </si>
  <si>
    <t>SM CFO: ALLOW - TRAVEL OR MOTOR VEHICLE</t>
  </si>
  <si>
    <t>SUB TOTAL: CFO - SAL ALLOW &amp; SERV BENEF</t>
  </si>
  <si>
    <t>D01 - SALARIES ALLOW AND SERV BENEFITS</t>
  </si>
  <si>
    <t>SM D01: SAL &amp; ALL -  BASIC SALARY</t>
  </si>
  <si>
    <t>SM D01: SAL &amp; ALL -  PERFORM BASED BONUS</t>
  </si>
  <si>
    <t>SM D01: ALLOW - CELLULAR &amp; TELEPHONE</t>
  </si>
  <si>
    <t>SUB TOTAL: DTS - SAL ALLOW &amp; SERV BENEF</t>
  </si>
  <si>
    <t>DO2 - SALARIES ALLOW AND SERV BENEFITS</t>
  </si>
  <si>
    <t>SM D02: SAL &amp; ALL -  BASIC SALARY</t>
  </si>
  <si>
    <t>SM D02: SAL &amp; ALL -  PERFORM BASED BONUS</t>
  </si>
  <si>
    <t>SM D02: ALLOW - CELLULAR &amp; TELEPHONE</t>
  </si>
  <si>
    <t>SUB TOTAL: DPS - SAL ALLOW &amp; SERV BENEF</t>
  </si>
  <si>
    <t>DO3 - SALARIES ALLOW AND SERV BENEFITS</t>
  </si>
  <si>
    <t>SM D03: SAL &amp; ALL -  BASIC SALARY</t>
  </si>
  <si>
    <t>SM D03: SAL &amp; ALL -  PERFORM BASED BONUS</t>
  </si>
  <si>
    <t>SM D03: ALLOW - CELLULAR &amp; TELEPHONE</t>
  </si>
  <si>
    <t>SUB TOTAL: DCH - SAL ALLOW &amp; SERV BENEF</t>
  </si>
  <si>
    <t>DO4 - SALARIES ALLOW AND SERV BENEFITS</t>
  </si>
  <si>
    <t>SM D04: SAL &amp; ALL -  BASIC SALARY</t>
  </si>
  <si>
    <t>SM D04: ALLOW - CELLULAR &amp; TELEPHONE</t>
  </si>
  <si>
    <t>SUB TOTAL: DCS - SAL ALLOW &amp; SERV BENEF</t>
  </si>
  <si>
    <t>SUB TOTAL: SM - SAL ALLOW &amp; SERV BENEF</t>
  </si>
  <si>
    <t>SM - POST RETIREMENT BENEFITS</t>
  </si>
  <si>
    <t>SUB TOTAL : SENIOR MANAGEMENT</t>
  </si>
  <si>
    <t>MUNICIPAL STAFF</t>
  </si>
  <si>
    <t>MS - SALARIES ALLOW AND SERV BENEFITS</t>
  </si>
  <si>
    <t>MS: SAL &amp; ALL: BASIC SALARY &amp; WAGES</t>
  </si>
  <si>
    <t>MS: SAL &amp; ALL: PERFORMANCE BASED BONUSES</t>
  </si>
  <si>
    <t>MS: ALL - CELLULAR &amp; TELEPHONE</t>
  </si>
  <si>
    <t>MS: HB &amp; INC: HOUSING BENEFITS</t>
  </si>
  <si>
    <t>MS: HB &amp; INC: LAUNDRY</t>
  </si>
  <si>
    <t>MS: ALL - LEAVE PAY</t>
  </si>
  <si>
    <t>MS: ALL - TRAVEL OR MOTOR VEHICLE</t>
  </si>
  <si>
    <t>MS: OVERTIME - NON STRUCTURED</t>
  </si>
  <si>
    <t>MS: SRB - ACTING ALLOWANCE</t>
  </si>
  <si>
    <t>MS: SRB - LIFEGUARD/DUTY SQUADS</t>
  </si>
  <si>
    <t>MS: SRB - LONG SERVICE AWARD</t>
  </si>
  <si>
    <t>MS: SRB - STANDBY ALLOWANCE</t>
  </si>
  <si>
    <t>MS: SRB - NON PENSIONABLE</t>
  </si>
  <si>
    <t>SUB TOTAL : MS - SAL ALLOW &amp; SERV BENEF</t>
  </si>
  <si>
    <t>MS - SOCIAL CONTRIBUTIONS</t>
  </si>
  <si>
    <t>MS: SOC CONTR - BARGAINING COUNCIL</t>
  </si>
  <si>
    <t>MS: SOC CONTR - MEDICAL</t>
  </si>
  <si>
    <t>MS: SOC CONTR - PENSION</t>
  </si>
  <si>
    <t>MS: SOC CONTR - UNEMPLOYMENT INSUR FUND</t>
  </si>
  <si>
    <t>SUB TOTAL : MS - SOCIAL CONTRIBUTIONS</t>
  </si>
  <si>
    <t>MS - POST RETIREMENT BENEFITS</t>
  </si>
  <si>
    <t>MS: PRB - MED: CURRENT SERVICE COST</t>
  </si>
  <si>
    <t>MS: PRB - MED: INTEREST COST</t>
  </si>
  <si>
    <t>MS: PRB - OTHER: LONG TERM SERVICE AWARD</t>
  </si>
  <si>
    <t>SUB TOTAL : MS - POST RETIREMENT BENEFIT</t>
  </si>
  <si>
    <t>SUB TOTAL : MUNICIPAL STAFF</t>
  </si>
  <si>
    <t>SUB TOTAL : EMPLOYEE RELATED COST</t>
  </si>
  <si>
    <t>REMUNERATION OF COUNCILLORS</t>
  </si>
  <si>
    <t>ROC - ALLOWANCES &amp; SERV RELATED BENEFITS</t>
  </si>
  <si>
    <t>SPEAKER - ALLOWANCES &amp; SRB</t>
  </si>
  <si>
    <t>SPEAKER: TRAVELLING ALLOWANCE</t>
  </si>
  <si>
    <t>SPEAKER: BASIC SALARY</t>
  </si>
  <si>
    <t>SPEAKER: CELL PHONE ALLOWANCE</t>
  </si>
  <si>
    <t>SUB TOTAL - SPEAKER ALLOW &amp;SER REL BENEF</t>
  </si>
  <si>
    <t>WHIP - ALLOWANCES &amp; SRB</t>
  </si>
  <si>
    <t>WHIP: TRAVELLING ALLOWANCE</t>
  </si>
  <si>
    <t>WHIP: BASIC SALARY</t>
  </si>
  <si>
    <t>WHIP: CELL PHONE ALLOWANCE</t>
  </si>
  <si>
    <t>SUB TOTAL - WHIP ALLOW &amp;SER REL BENEF</t>
  </si>
  <si>
    <t>EXEC MAYOR - ALLOWANCES &amp; SRB</t>
  </si>
  <si>
    <t>EXEC MAYOR: TRAVELLING ALLOWANCE</t>
  </si>
  <si>
    <t>EXEC MAYOR: BASIC SALARY</t>
  </si>
  <si>
    <t>EXEC MAYOR: CELL PHONE ALLOWANCE</t>
  </si>
  <si>
    <t>SUB TOTAL - EXE MAYOR ALLOW &amp; SRB</t>
  </si>
  <si>
    <t>EXCO - ALLOWANCES &amp; SRB</t>
  </si>
  <si>
    <t>EXCO: TRAVELLING ALLOWANCE</t>
  </si>
  <si>
    <t>EXCO: BASIC SALARY</t>
  </si>
  <si>
    <t>EXCO: CELL PHONE ALLOWANCE</t>
  </si>
  <si>
    <t>SUB TOTAL - EXCO ALLOW &amp;SER REL BENEF</t>
  </si>
  <si>
    <t>OTHER COUNCIL - ALLOWANCES &amp; SRB</t>
  </si>
  <si>
    <t>OTH COUNCIL: TRAVELLING ALLOWANCE</t>
  </si>
  <si>
    <t>OTH COUNCIL: BASIC SALARY</t>
  </si>
  <si>
    <t>OTH COUNCIL: CELL PHONE ALLOWANCE</t>
  </si>
  <si>
    <t>SUB TOTAL - OTHER COUNCIL ALLOW &amp; SRB</t>
  </si>
  <si>
    <t>SUB TOTAL : ROC - ALLOW &amp; SER REL BENEF</t>
  </si>
  <si>
    <t>SUB TOTAL : REMUNERATION OF COUNCILLORS</t>
  </si>
  <si>
    <t>CONTRACTED SERVICES</t>
  </si>
  <si>
    <t>OUTSOURCE SERVICES</t>
  </si>
  <si>
    <t>OS: B&amp;A ACCOUNTANTS &amp; AUDITORS</t>
  </si>
  <si>
    <t>OS: B&amp;A HUMAN RESOURCES</t>
  </si>
  <si>
    <t>OS: B&amp;A OCCUPATIONAL HEALTH &amp; SAFETY</t>
  </si>
  <si>
    <t>OS: B&amp;A ORGANISATIONAL</t>
  </si>
  <si>
    <t>OS: B&amp;A VALUER</t>
  </si>
  <si>
    <t>OS: CATERING SERVICES</t>
  </si>
  <si>
    <t>OS: CONNECT/DIS-CONNECTION: ELECTICITY</t>
  </si>
  <si>
    <t>OS: SECURITY SERVICES</t>
  </si>
  <si>
    <t>SUB TOTAL : OUTSOURCE SERVICES</t>
  </si>
  <si>
    <t>CONSULTANTS AND PROFESSIONAL SERVICES</t>
  </si>
  <si>
    <t>C&amp;PS: B&amp;A ACCOUNTANTS &amp; AUDITORS</t>
  </si>
  <si>
    <t>C&amp;PS: B&amp;A AUDIT COMMITTEE</t>
  </si>
  <si>
    <t>C&amp;PS: B&amp;A BUSINESS &amp; FIN MANAGEMENT</t>
  </si>
  <si>
    <t>C&amp;PS: B&amp;A PROJECT MANAGEMENT</t>
  </si>
  <si>
    <t>C&amp;PS: I&amp;P TOWN PLANNER</t>
  </si>
  <si>
    <t>C&amp;PS: LEGAL COST ADVICE &amp; LITIGATION</t>
  </si>
  <si>
    <t>SUB TOTAL : CONSULTANT AND PROF SERVICES</t>
  </si>
  <si>
    <t>CONTRACTORS</t>
  </si>
  <si>
    <t>CONTR: AUDIO-VISUAL SERVICES</t>
  </si>
  <si>
    <t>CONTR: CATERING SERVICES</t>
  </si>
  <si>
    <t>CONTR: EMPLOYEE WELLNESS</t>
  </si>
  <si>
    <t>CONTR: EVENT PROMOTERS</t>
  </si>
  <si>
    <t>CONTR: GRAPHIC DESIGNERS</t>
  </si>
  <si>
    <t>CONTR:  MAINT OF BUILDINGS &amp; FACILITIES</t>
  </si>
  <si>
    <t>CONTR: MAINTENANCE OF EQUIPMENT</t>
  </si>
  <si>
    <t>CONTR: MAINTENANCE OF UNSPECIFIED ASSETS</t>
  </si>
  <si>
    <t>CONTR: SPORTS &amp; RECREATION</t>
  </si>
  <si>
    <t>CONTR: EXHIBIT INSTALLERS</t>
  </si>
  <si>
    <t>SUB TOTAL : CONTRACTORS</t>
  </si>
  <si>
    <t>SUB TOTAL : CONTRACTED SERVICES</t>
  </si>
  <si>
    <t>OPERATIONAL COST</t>
  </si>
  <si>
    <t>OC: ACHIEVEMENTS &amp; AWARDS</t>
  </si>
  <si>
    <t>OC: ADV/PUB/MARK - CORP &amp; MUN ACTIVITIES</t>
  </si>
  <si>
    <t>OC: ADV/PUB/MARK - STAFF RECRUITMENT</t>
  </si>
  <si>
    <t>OC: AUDIT COST:  EXTERNAL</t>
  </si>
  <si>
    <t>OC: ATMOSPHERIC EMISSION LECENCE</t>
  </si>
  <si>
    <t>OC: BC/FAC/C FEES - BANK ACCOUNTS</t>
  </si>
  <si>
    <t>OC: BURSARIES (EMPLOYEES)</t>
  </si>
  <si>
    <t>OC: COMMISSION - THIRD PARTY VENDORS</t>
  </si>
  <si>
    <t>OC: COMM - LICENCES (RADIO &amp; TELEVISION)</t>
  </si>
  <si>
    <t>OC: COMM - POSTAGE/STAMPS/FRANKING MACH</t>
  </si>
  <si>
    <t>OC: COMM - TELEPHONE INSTALLATION</t>
  </si>
  <si>
    <t>OC: DEEDS</t>
  </si>
  <si>
    <t>OC: ENTERTAINMENT - MAYOR</t>
  </si>
  <si>
    <t>OC: ENTERTAINMENT -  COUNCILLORS</t>
  </si>
  <si>
    <t>OC: HONORARIA (VOLUNTARILY WORKERS)</t>
  </si>
  <si>
    <t>OC: HIRE CHARGES</t>
  </si>
  <si>
    <t>OC: INSUR UNDER - INSURANCE AGGREGATION</t>
  </si>
  <si>
    <t>OC: LEARNERSHIPS &amp; INTERNSHIPS</t>
  </si>
  <si>
    <t>OC: LIC - VEHICLE LIC &amp; REGISTRATIONS</t>
  </si>
  <si>
    <t>OC: PRINTING &amp; PUBLICATIONS</t>
  </si>
  <si>
    <t>OC: PROFESSIONAL BODIES M/SHIP &amp; SUBS</t>
  </si>
  <si>
    <t>OC: PARKING FEES</t>
  </si>
  <si>
    <t>OC: REG FEES NATIONAL</t>
  </si>
  <si>
    <t>OC: REMUNERATION TO WARD COMMITTEES</t>
  </si>
  <si>
    <t>OC: SKILLS DEVELOPMENT FUND LEVY</t>
  </si>
  <si>
    <t>OC: T&amp;S DOM - ACCOMMODATION</t>
  </si>
  <si>
    <t>OC: T&amp;S DOM TRP - WITHOUT OPR CAR RENTAL</t>
  </si>
  <si>
    <t>OC: UNIFORM &amp; PROTECTIVE CLOTHING</t>
  </si>
  <si>
    <t>OC: VEHICLE TRACKING</t>
  </si>
  <si>
    <t>OC: WET FUEL</t>
  </si>
  <si>
    <t>OC: INDIGENT RELIEF</t>
  </si>
  <si>
    <t>SUB TOTAL : OPERATIONAL COST</t>
  </si>
  <si>
    <t>INVENTORY</t>
  </si>
  <si>
    <t>INV - CONSUMABLE STORES - STANDARD RATED</t>
  </si>
  <si>
    <t>INV - CONSUMABLE STORES - ZERO RATED</t>
  </si>
  <si>
    <t>INVENTORY - MATERIALS &amp; SUPPLIES</t>
  </si>
  <si>
    <t>SUB TOTAL - INVENTORY</t>
  </si>
  <si>
    <t>BULK PURCHASES</t>
  </si>
  <si>
    <t>ESCOM</t>
  </si>
  <si>
    <t>SUB TOTAL : BULK PURCHASES</t>
  </si>
  <si>
    <t>INT PAID BOR: ANNUITY LOANS</t>
  </si>
  <si>
    <t>SUB TOTAL - INTEREST DIVID &amp; RENT - LAND</t>
  </si>
  <si>
    <t>OPERATING LEASES</t>
  </si>
  <si>
    <t>OPR LEASES: FURNITURE &amp; OFFICE EQUIPMENT</t>
  </si>
  <si>
    <t>SUB TOTAL : OPERATING LEASES</t>
  </si>
  <si>
    <t>BAD DEBTS WRITTEN OFF</t>
  </si>
  <si>
    <t>SUB TOTAL : BAD DEBTS WRITTEN OFF</t>
  </si>
  <si>
    <t>DEPRECIATION &amp; AMORTISATION</t>
  </si>
  <si>
    <t>AMORTISATION INTANG COMPUTER SOFTWARE</t>
  </si>
  <si>
    <t>DEPRECIATION COMPUTER EQUIPMENT</t>
  </si>
  <si>
    <t>DEPRECIATION FURNITURE &amp; OFFICE EQUIPM</t>
  </si>
  <si>
    <t>DEPRECIATION ELEC LV NETWORKS</t>
  </si>
  <si>
    <t>DEPRECIATION INV PROP REV GEN UNIMPROVED</t>
  </si>
  <si>
    <t>DEPRECIATION  MACHINERY &amp; EQUIPMENT</t>
  </si>
  <si>
    <t>DEPRECIATION  TRANSPORT ASSETS</t>
  </si>
  <si>
    <t>DEPRECIATION ROADS</t>
  </si>
  <si>
    <t>DEPRECIATION ROADS FURNITURE</t>
  </si>
  <si>
    <t>DEPRECIATION COMMUNITY HALLS</t>
  </si>
  <si>
    <t>DEPRECIATION COMMUNITY TESTING STATIONS</t>
  </si>
  <si>
    <t>DEPRECIATION COMMUNITY PUBLIC OPEN SPACE</t>
  </si>
  <si>
    <t>DEPRECIATION OP BUILDING  MUNIC OFFICES</t>
  </si>
  <si>
    <t>SUB TOTAL : DEPRECIATION &amp; AMORTISATION</t>
  </si>
  <si>
    <t>TOTAL : EXPENDITURE</t>
  </si>
  <si>
    <t>TOTAL : SURPLUS/DEFICIT</t>
  </si>
  <si>
    <t>NON-CURRENT ASSETS</t>
  </si>
  <si>
    <t>IA COST INT GEN IU COMPUT SOFTW ACQUISIT</t>
  </si>
  <si>
    <t>PPE COST TRANSPORT FU COST ACQUISITION</t>
  </si>
  <si>
    <t>PPE COST ELEC IU LV NETWORK COST ACQUIS</t>
  </si>
  <si>
    <t>PPE COST MACH &amp; EQP IU COST ACQUISITION</t>
  </si>
  <si>
    <t>PPE COST MACH &amp; EQP FU COST ACQUISITION</t>
  </si>
  <si>
    <t>PPE COST FURN &amp; OFF IU COST ACQUISITION</t>
  </si>
  <si>
    <t>PPE COST COMP EQUIP FU COST ACQUISITION</t>
  </si>
  <si>
    <t>PPE COST ROAD INFRASTR COST ACQUISITION</t>
  </si>
  <si>
    <t>PPE COST COMMUNITY COST ACQUISITION</t>
  </si>
  <si>
    <t>PPE REVAL FURN &amp; OFF IU COST ACQUISITION</t>
  </si>
  <si>
    <t>SUB-TOTAL CAPITAL ACQUISTIONS</t>
  </si>
  <si>
    <t>CORPORATE SERVICES ADMIN</t>
  </si>
  <si>
    <t>35051420080F2ZZZZZWM</t>
  </si>
  <si>
    <t>35051425430ORMRCZZHO</t>
  </si>
  <si>
    <t>35052030850EQMRCZZHO</t>
  </si>
  <si>
    <t>35052030860EQMRCZZHO</t>
  </si>
  <si>
    <t>35052030870EQMRCZZHO</t>
  </si>
  <si>
    <t>35052110010EQMRCZZHO</t>
  </si>
  <si>
    <t>35052110100EQMRCZZHO</t>
  </si>
  <si>
    <t>35052110220EQMRCZZHO</t>
  </si>
  <si>
    <t>35052110260EQMRCZZHO</t>
  </si>
  <si>
    <t>35052110320EQMRCZZHO</t>
  </si>
  <si>
    <t>35052110340EQMRCZZHO</t>
  </si>
  <si>
    <t>35052110360EQMRCZZHO</t>
  </si>
  <si>
    <t>35052110440EQMRCZZHO</t>
  </si>
  <si>
    <t>35052110500EQMRCZZHO</t>
  </si>
  <si>
    <t>35052110630EQMRCZZHO</t>
  </si>
  <si>
    <t>35052130010EQMRCZZHO</t>
  </si>
  <si>
    <t>35052130200EQMRCZZHO</t>
  </si>
  <si>
    <t>35052130300EQMRCZZHO</t>
  </si>
  <si>
    <t>35052130400EQMRCZZHO</t>
  </si>
  <si>
    <t>35052140020EQMRCZZHO</t>
  </si>
  <si>
    <t>35052140040EQMRCZZHO</t>
  </si>
  <si>
    <t>35052142200EQMRCZZHO</t>
  </si>
  <si>
    <t>35052265400ORMRCZZHO</t>
  </si>
  <si>
    <t>35052283600ORR08ZZHO</t>
  </si>
  <si>
    <t>35052283600ORS64ZZHO</t>
  </si>
  <si>
    <t>35052283610ORR22ZZHO</t>
  </si>
  <si>
    <t>35052301120ORMRCZZHO</t>
  </si>
  <si>
    <t>35052301190EQMRCZZHO</t>
  </si>
  <si>
    <t>35052301600ORMRCZZHO</t>
  </si>
  <si>
    <t>35052303330ORMRCZZHO</t>
  </si>
  <si>
    <t>35052305410EQMRCZZHO</t>
  </si>
  <si>
    <t>35052305760EQMRCZZHO</t>
  </si>
  <si>
    <t>35052305760PRMRCZZHO</t>
  </si>
  <si>
    <t>35052306100ORP96ZZHO</t>
  </si>
  <si>
    <t>35052306300ORS05ZZHO</t>
  </si>
  <si>
    <t>35052320600ORMRCZZHO</t>
  </si>
  <si>
    <t>35052320610ORMRCZZHO</t>
  </si>
  <si>
    <t>35052323600ORMRCZZHO</t>
  </si>
  <si>
    <t>35052381500EQMRCZZHO</t>
  </si>
  <si>
    <t>35052381500ORMRCZZHO</t>
  </si>
  <si>
    <t>35052720040PRMRCZZWM</t>
  </si>
  <si>
    <t>35052720600PRMRCZZWM</t>
  </si>
  <si>
    <t>35052721500PRMRCZZWM</t>
  </si>
  <si>
    <t>35052723600PRMRCZZWM</t>
  </si>
  <si>
    <t>35052725700PRMRCZZWM</t>
  </si>
  <si>
    <t>35052728000PRMRCZZWM</t>
  </si>
  <si>
    <t>35052728020PRMRCZZWM</t>
  </si>
  <si>
    <t>35052728800PRMRCZZWM</t>
  </si>
  <si>
    <t>35052729200PRMRCZZWM</t>
  </si>
  <si>
    <t>35056421020ORC46ZZWM</t>
  </si>
  <si>
    <t>VEHICLES</t>
  </si>
  <si>
    <t>35056550420ORC18ZZWM</t>
  </si>
  <si>
    <t>FURNITURE</t>
  </si>
  <si>
    <t>HUMAN RESOURCES</t>
  </si>
  <si>
    <t>35061385330ORZZZZZWM</t>
  </si>
  <si>
    <t>35062110010EQMRCZZHO</t>
  </si>
  <si>
    <t>35062110100EQMRCZZHO</t>
  </si>
  <si>
    <t>35062110220EQMRCZZHO</t>
  </si>
  <si>
    <t>35062110260EQMRCZZHO</t>
  </si>
  <si>
    <t>35062110320EQMRCZZHO</t>
  </si>
  <si>
    <t>35062110340EQMRCZZHO</t>
  </si>
  <si>
    <t>35062110360EQMRCZZHO</t>
  </si>
  <si>
    <t>35062110440EQMRCZZHO</t>
  </si>
  <si>
    <t>35062110630EQMRCZZHO</t>
  </si>
  <si>
    <t>35062130010EQMRCZZHO</t>
  </si>
  <si>
    <t>35062130200EQMRCZZHO</t>
  </si>
  <si>
    <t>35062130300EQMRCZZHO</t>
  </si>
  <si>
    <t>35062130400EQMRCZZHO</t>
  </si>
  <si>
    <t>35062140020PRMRCZZHO</t>
  </si>
  <si>
    <t>35062140040PRMRCZZHO</t>
  </si>
  <si>
    <t>35062142200PRMRCZZHO</t>
  </si>
  <si>
    <t>35062260360EQP04ZZHO</t>
  </si>
  <si>
    <t>35062260360ORMRCZZHO</t>
  </si>
  <si>
    <t>35062280610ORS63ZZHO</t>
  </si>
  <si>
    <t>35062281210ORP42ZZHO</t>
  </si>
  <si>
    <t>35062281220ORMRCZZHO</t>
  </si>
  <si>
    <t>35062300120ORP19ZZHO</t>
  </si>
  <si>
    <t>35062300170PRMRCZZHO</t>
  </si>
  <si>
    <t>35062300490ORMRCZZHO</t>
  </si>
  <si>
    <t>35062300490PRP70ZZHO</t>
  </si>
  <si>
    <t>35062304520EQMRCZZHO</t>
  </si>
  <si>
    <t>35062304520ORMRCZZHO</t>
  </si>
  <si>
    <t>35062305110FMS14ZZHO</t>
  </si>
  <si>
    <t>35062305410EQMRCZZHO</t>
  </si>
  <si>
    <t>35062305760EQMRCZZHO</t>
  </si>
  <si>
    <t>35062305760ORMRCZZHO</t>
  </si>
  <si>
    <t>35062305800EQMRCZZHO</t>
  </si>
  <si>
    <t>35062305800ORMRCZZHO</t>
  </si>
  <si>
    <t>35062720600PRMRCZZWM</t>
  </si>
  <si>
    <t>35062721500PRMRCZZWM</t>
  </si>
  <si>
    <t>35066550420ORC17ZZWM</t>
  </si>
  <si>
    <t>FIRE DETECTORS AND ALARM SYSTEM</t>
  </si>
  <si>
    <t>INFORMATION TECHNOLOGY SERVICES</t>
  </si>
  <si>
    <t>35072110010EQMRCZZHO</t>
  </si>
  <si>
    <t>35072110100EQMRCZZHO</t>
  </si>
  <si>
    <t>35072110220EQMRCZZHO</t>
  </si>
  <si>
    <t>35072110260EQMRCZZHO</t>
  </si>
  <si>
    <t>35072110320EQMRCZZHO</t>
  </si>
  <si>
    <t>35072110340EQMRCZZHO</t>
  </si>
  <si>
    <t>35072110360EQMRCZZHO</t>
  </si>
  <si>
    <t>35072110440EQMRCZZHO</t>
  </si>
  <si>
    <t>35072110630EQMRCZZHO</t>
  </si>
  <si>
    <t>35072130010EQMRCZZHO</t>
  </si>
  <si>
    <t>35072130200EQMRCZZHO</t>
  </si>
  <si>
    <t>35072130300EQMRCZZHO</t>
  </si>
  <si>
    <t>35072130400EQMRCZZHO</t>
  </si>
  <si>
    <t>35072140020PRMRCZZHO</t>
  </si>
  <si>
    <t>35072140040PRMRCZZHO</t>
  </si>
  <si>
    <t>35072142200ORMRCZZHO</t>
  </si>
  <si>
    <t>35072281820ORR58ZZHO</t>
  </si>
  <si>
    <t>35072283610ORR33ZZHO</t>
  </si>
  <si>
    <t>35072283610ORR39ZZHO</t>
  </si>
  <si>
    <t>35072301110EQMRCZZHO</t>
  </si>
  <si>
    <t>35072305410EQMRCZZHO</t>
  </si>
  <si>
    <t>35072305760EQMRCZZHO</t>
  </si>
  <si>
    <t>35072720040PRMRCZZWM</t>
  </si>
  <si>
    <t>35072720600PRMRCZZWM</t>
  </si>
  <si>
    <t>35072721500PRMRCZZWM</t>
  </si>
  <si>
    <t>35072725700PRMRCZZWM</t>
  </si>
  <si>
    <t>35072729200PRMRCZZWM</t>
  </si>
  <si>
    <t>35076151420ORC63ZZHO</t>
  </si>
  <si>
    <t>TEAM MATE SOFTWARE</t>
  </si>
  <si>
    <t>35076470420FCC48ZZHO</t>
  </si>
  <si>
    <t>SOLAR FINANCIAL SYSTEM</t>
  </si>
  <si>
    <t>35076470420ORC19ZZWM</t>
  </si>
  <si>
    <t>ICT EQUIPMENT_FINANCE ADMIN_001</t>
  </si>
  <si>
    <t>COUNCIL SUPPORT</t>
  </si>
  <si>
    <t>35082110010EQMRCZZHO</t>
  </si>
  <si>
    <t>35082110100EQMRCZZHO</t>
  </si>
  <si>
    <t>35082110220EQMRCZZHO</t>
  </si>
  <si>
    <t>35082110260EQMRCZZHO</t>
  </si>
  <si>
    <t>35082110320EQMRCZZHO</t>
  </si>
  <si>
    <t>35082110340EQMRCZZHO</t>
  </si>
  <si>
    <t>35082110440EQMRCZZHO</t>
  </si>
  <si>
    <t>35082110630EQMRCZZHO</t>
  </si>
  <si>
    <t>35082130010EQMRCZZHO</t>
  </si>
  <si>
    <t>35082130200EQMRCZZHO</t>
  </si>
  <si>
    <t>35082130300EQMRCZZHO</t>
  </si>
  <si>
    <t>35082130400EQMRCZZHO</t>
  </si>
  <si>
    <t>35082140020PRMRCZZHO</t>
  </si>
  <si>
    <t>35082140040PRMRCZZHO</t>
  </si>
  <si>
    <t>35082142200PRMRCZZHO</t>
  </si>
  <si>
    <t>35082300010ORS65ZZHO</t>
  </si>
  <si>
    <t>35082305110ORS32ZZHO</t>
  </si>
  <si>
    <t>35082305110ORS57ZZWM</t>
  </si>
  <si>
    <t>35082305130EQMRCZZHO</t>
  </si>
  <si>
    <t>35082305410EQMRCZZHO</t>
  </si>
  <si>
    <t>35082305760EQMRCZZHO</t>
  </si>
  <si>
    <t>35082720600PRMRCZZWM</t>
  </si>
  <si>
    <t>35082721500PRMRCZZWM</t>
  </si>
  <si>
    <t>35082725700PRMRCZZWM</t>
  </si>
  <si>
    <t>LOCAL ECONOMIC DEVELOPMENT</t>
  </si>
  <si>
    <t>35092031250EQMRCZZHO</t>
  </si>
  <si>
    <t>35092031260EQMRCZZHO</t>
  </si>
  <si>
    <t>35092031270EQMRCZZHO</t>
  </si>
  <si>
    <t>35092110010EQMRCZZHO</t>
  </si>
  <si>
    <t>35092110100EQMRCZZHO</t>
  </si>
  <si>
    <t>35092110220EQMRCZZHO</t>
  </si>
  <si>
    <t>35092110260EQMRCZZHO</t>
  </si>
  <si>
    <t>35092110320EQMRCZZHO</t>
  </si>
  <si>
    <t>35092110340EQMRCZZHO</t>
  </si>
  <si>
    <t>35092110440EQMRCZZHO</t>
  </si>
  <si>
    <t>35092110630EQMRCZZHO</t>
  </si>
  <si>
    <t>35092130010EQMRCZZHO</t>
  </si>
  <si>
    <t>35092130200EQMRCZZHO</t>
  </si>
  <si>
    <t>35092130300EQMRCZZHO</t>
  </si>
  <si>
    <t>35092130400EQMRCZZHO</t>
  </si>
  <si>
    <t>35092140020EQMRCZZHO</t>
  </si>
  <si>
    <t>35092140040EQMRCZZHO</t>
  </si>
  <si>
    <t>35092142200EQMRCZZHO</t>
  </si>
  <si>
    <t>35092285450EQMRCZZHO</t>
  </si>
  <si>
    <t>35092300120ORP21ZZHO</t>
  </si>
  <si>
    <t>35092301600ORMRCZZHO</t>
  </si>
  <si>
    <t>35092303300EQMRCZZHO</t>
  </si>
  <si>
    <t>35092305410EQMRCZZHO</t>
  </si>
  <si>
    <t>35092305760EQMRCZZHO</t>
  </si>
  <si>
    <t>35092305800ORMRCZZHO</t>
  </si>
  <si>
    <t>35092720600PRMRCZZWM</t>
  </si>
  <si>
    <t>35092721500PRMRCZZWM</t>
  </si>
  <si>
    <t>35092728800PRMRCZZWM</t>
  </si>
  <si>
    <t>MUNICIPAL PLANNING IDP</t>
  </si>
  <si>
    <t>35101343010F2ZZZZZWM</t>
  </si>
  <si>
    <t>35101424540F2ZZZZZWM</t>
  </si>
  <si>
    <t>35101424560F2ZZZZZWM</t>
  </si>
  <si>
    <t>35101424610F2ZZZZZWM</t>
  </si>
  <si>
    <t>35102110010EQMRCZZHO</t>
  </si>
  <si>
    <t>35102110100EQMRCZZHO</t>
  </si>
  <si>
    <t>35102110220EQMRCZZHO</t>
  </si>
  <si>
    <t>35102110260EQMRCZZHO</t>
  </si>
  <si>
    <t>35102110320EQMRCZZHO</t>
  </si>
  <si>
    <t>35102110340EQMRCZZHO</t>
  </si>
  <si>
    <t>35102110440EQMRCZZHO</t>
  </si>
  <si>
    <t>35102110630EQMRCZZHO</t>
  </si>
  <si>
    <t>35102130010EQMRCZZHO</t>
  </si>
  <si>
    <t>35102130200EQMRCZZHO</t>
  </si>
  <si>
    <t>35102130300EQMRCZZHO</t>
  </si>
  <si>
    <t>35102130400EQMRCZZHO</t>
  </si>
  <si>
    <t>35102140020PRMRCZZHO</t>
  </si>
  <si>
    <t>35102140040PRMRCZZHO</t>
  </si>
  <si>
    <t>35102142200PRMRCZZHO</t>
  </si>
  <si>
    <t>35102260350ORR83ZZHO</t>
  </si>
  <si>
    <t>35102260370ORP61ZZHO</t>
  </si>
  <si>
    <t>35102272580F2P88ZZHO</t>
  </si>
  <si>
    <t>35102272580ORP93ZZHO</t>
  </si>
  <si>
    <t>35102272580ORR91ZZHO</t>
  </si>
  <si>
    <t>35102285450ORP63ZZHO</t>
  </si>
  <si>
    <t>35102285450ORP66ZZHO</t>
  </si>
  <si>
    <t>35102300120ORS30ZZHO</t>
  </si>
  <si>
    <t>35102305410EQMRCZZHO</t>
  </si>
  <si>
    <t>35102305760EQMRCZZHO</t>
  </si>
  <si>
    <t>35102305760PRMRCZZHO</t>
  </si>
  <si>
    <t>35102721500PRMRCZZWM</t>
  </si>
  <si>
    <t>TOWN &amp; REGIONAL PLANNING</t>
  </si>
  <si>
    <t>35111343010F2ZZZZZWM</t>
  </si>
  <si>
    <t>35111385250F2ZZZZZHO</t>
  </si>
  <si>
    <t>35111420080ORZZZZZHO</t>
  </si>
  <si>
    <t>35111424540ORZZZZZHO</t>
  </si>
  <si>
    <t>35111424560ORZZZZZHO</t>
  </si>
  <si>
    <t>35111424610ORZZZZZHO</t>
  </si>
  <si>
    <t>35111425400ORZZZZZHO</t>
  </si>
  <si>
    <t>35112110010EQMRCZZHO</t>
  </si>
  <si>
    <t>35112110100EQMRCZZHO</t>
  </si>
  <si>
    <t>35112110220EQMRCZZHO</t>
  </si>
  <si>
    <t>35112110260EQMRCZZHO</t>
  </si>
  <si>
    <t>35112110320EQMRCZZHO</t>
  </si>
  <si>
    <t>35112110340EQMRCZZHO</t>
  </si>
  <si>
    <t>35112110630EQMRCZZHO</t>
  </si>
  <si>
    <t>35112130010EQMRCZZHO</t>
  </si>
  <si>
    <t>35112130200EQMRCZZHO</t>
  </si>
  <si>
    <t>35112130300EQMRCZZHO</t>
  </si>
  <si>
    <t>35112130400EQMRCZZHO</t>
  </si>
  <si>
    <t>35112140020PRMRCZZHO</t>
  </si>
  <si>
    <t>35112140040PRMRCZZHO</t>
  </si>
  <si>
    <t>35112142200PRMRCZZHO</t>
  </si>
  <si>
    <t>35112305410EQMRCZZHO</t>
  </si>
  <si>
    <t>35112305760EQMRCZZHO</t>
  </si>
  <si>
    <t>35112720040PRMRCZZWM</t>
  </si>
  <si>
    <t>35112720600PRMRCZZWM</t>
  </si>
  <si>
    <t>35112721500PRMRCZZWM</t>
  </si>
  <si>
    <t>LED ADMINISTRATION</t>
  </si>
  <si>
    <t>35122110010EQMRCZZHO</t>
  </si>
  <si>
    <t>35122110100EQMRCZZHO</t>
  </si>
  <si>
    <t>35122110220EQMRCZZHO</t>
  </si>
  <si>
    <t>35122110260EQMRCZZHO</t>
  </si>
  <si>
    <t>35122110320EQMRCZZHO</t>
  </si>
  <si>
    <t>35122110360EQMRCZZHO</t>
  </si>
  <si>
    <t>35122130010EQMRCZZHO</t>
  </si>
  <si>
    <t>35122130200EQMRCZZHO</t>
  </si>
  <si>
    <t>35122130300EQMRCZZHO</t>
  </si>
  <si>
    <t>35122130400EQMRCZZHO</t>
  </si>
  <si>
    <t>35122140020PRMRCZZHO</t>
  </si>
  <si>
    <t>35122140040PRMRCZZHO</t>
  </si>
  <si>
    <t>35122142200PRMRCZZHO</t>
  </si>
  <si>
    <t>35122305410EQMRCZZHO</t>
  </si>
  <si>
    <t>35122305760EQMRCZZHO</t>
  </si>
  <si>
    <t>MUNICIPAL MANAGER ADMIN</t>
  </si>
  <si>
    <t>40052030050EQMRCZZHO</t>
  </si>
  <si>
    <t>40052030060EQMRCZZHO</t>
  </si>
  <si>
    <t>40052030070EQMRCZZHO</t>
  </si>
  <si>
    <t>40052030490EQMRCZZHO</t>
  </si>
  <si>
    <t>40052110010EQMRCZZHO</t>
  </si>
  <si>
    <t>40052110100EQMRCZZHO</t>
  </si>
  <si>
    <t>40052110220EQMRCZZHO</t>
  </si>
  <si>
    <t>40052110260EQMRCZZHO</t>
  </si>
  <si>
    <t>40052110320EQMRCZZHO</t>
  </si>
  <si>
    <t>40052110340EQMRCZZHO</t>
  </si>
  <si>
    <t>40052110360EQMRCZZHO</t>
  </si>
  <si>
    <t>40052110440EQMRCZZHO</t>
  </si>
  <si>
    <t>40052110630EQMRCZZHO</t>
  </si>
  <si>
    <t>40052130010EQMRCZZHO</t>
  </si>
  <si>
    <t>40052130200EQMRCZZHO</t>
  </si>
  <si>
    <t>40052130300EQMRCZZHO</t>
  </si>
  <si>
    <t>40052130400EQMRCZZHO</t>
  </si>
  <si>
    <t>40052140020EQMRCZZHO</t>
  </si>
  <si>
    <t>40052140040EQMRCZZHO</t>
  </si>
  <si>
    <t>40052142200EQMRCZZHO</t>
  </si>
  <si>
    <t>40052260600ORMRCZZHO</t>
  </si>
  <si>
    <t>40052300120ORP25ZZHO</t>
  </si>
  <si>
    <t>40052300120ORR07ZZHO</t>
  </si>
  <si>
    <t>40052300120ORS67ZZWM</t>
  </si>
  <si>
    <t>40052301600ORMRCZZHO</t>
  </si>
  <si>
    <t>40052305410EQMRCZZHO</t>
  </si>
  <si>
    <t>40052305760EQMRCZZHO</t>
  </si>
  <si>
    <t>40052305760PRMRCZZHO</t>
  </si>
  <si>
    <t>40052305800ORMRCZZHO</t>
  </si>
  <si>
    <t>40052720600PRMRCZZWM</t>
  </si>
  <si>
    <t>40052721500PRMRCZZWM</t>
  </si>
  <si>
    <t>40052722910PRMRCZZWM</t>
  </si>
  <si>
    <t>40052723600PRMRCZZWM</t>
  </si>
  <si>
    <t>40052725700PRMRCZZWM</t>
  </si>
  <si>
    <t>40052728000PRMRCZZWM</t>
  </si>
  <si>
    <t>40052728020PRMRCZZWM</t>
  </si>
  <si>
    <t>40052728800PRMRCZZWM</t>
  </si>
  <si>
    <t>40052729200PRMRCZZWM</t>
  </si>
  <si>
    <t>LEGAL SERVICES</t>
  </si>
  <si>
    <t>40072110010EQMRCZZHO</t>
  </si>
  <si>
    <t>40072110100EQMRCZZHO</t>
  </si>
  <si>
    <t>40072110220EQMRCZZHO</t>
  </si>
  <si>
    <t>40072110260EQMRCZZHO</t>
  </si>
  <si>
    <t>40072110320EQMRCZZHO</t>
  </si>
  <si>
    <t>40072110340EQMRCZZHO</t>
  </si>
  <si>
    <t>40072110440EQMRCZZHO</t>
  </si>
  <si>
    <t>40072110630EQMRCZZHO</t>
  </si>
  <si>
    <t>40072130010EQMRCZZHO</t>
  </si>
  <si>
    <t>40072130200EQMRCZZHO</t>
  </si>
  <si>
    <t>40072130300EQMRCZZHO</t>
  </si>
  <si>
    <t>40072130400EQMRCZZHO</t>
  </si>
  <si>
    <t>40072140020PRMRCZZHO</t>
  </si>
  <si>
    <t>40072140040PRMRCZZHO</t>
  </si>
  <si>
    <t>40072142200PRMRCZZHO</t>
  </si>
  <si>
    <t>40072260370DBS45ZZWM</t>
  </si>
  <si>
    <t>40072273340ORMRCZZHO</t>
  </si>
  <si>
    <t>40072305410EQMRCZZHO</t>
  </si>
  <si>
    <t>40072305760EQMRCZZHO</t>
  </si>
  <si>
    <t>POLITICAL OFFICE BEARES</t>
  </si>
  <si>
    <t>40102110010EQMRCZZHO</t>
  </si>
  <si>
    <t>40102110100EQMRCZZHO</t>
  </si>
  <si>
    <t>40102110220EQMRCZZHO</t>
  </si>
  <si>
    <t>40102110320EQMRCZZHO</t>
  </si>
  <si>
    <t>40102110340EQMRCZZHO</t>
  </si>
  <si>
    <t>40102110440EQMRCZZHO</t>
  </si>
  <si>
    <t>40102110630EQMRCZZHO</t>
  </si>
  <si>
    <t>40102130010EQMRCZZHO</t>
  </si>
  <si>
    <t>40102130200EQMRCZZHO</t>
  </si>
  <si>
    <t>40102130300EQMRCZZHO</t>
  </si>
  <si>
    <t>40102130400EQMRCZZHO</t>
  </si>
  <si>
    <t>40102140020PRMRCZZHO</t>
  </si>
  <si>
    <t>40102140040PRMRCZZHO</t>
  </si>
  <si>
    <t>40102142200PRMRCZZHO</t>
  </si>
  <si>
    <t>40102300120PRMRCZZWM</t>
  </si>
  <si>
    <t>40102304510ORMRCZZHO</t>
  </si>
  <si>
    <t>40102305410EQMRCZZHO</t>
  </si>
  <si>
    <t>40102305760EQMRCZZHO</t>
  </si>
  <si>
    <t>40102721500PRMRCZZWM</t>
  </si>
  <si>
    <t>40106456020ORC74ZZWM</t>
  </si>
  <si>
    <t>TRAILER</t>
  </si>
  <si>
    <t>PMS</t>
  </si>
  <si>
    <t>40152110010EQMRCZZHO</t>
  </si>
  <si>
    <t>40152110100EQMRCZZHO</t>
  </si>
  <si>
    <t>40152110220EQMRCZZHO</t>
  </si>
  <si>
    <t>40152110260EQMRCZZHO</t>
  </si>
  <si>
    <t>40152110320EQMRCZZHO</t>
  </si>
  <si>
    <t>40152110340EQMRCZZHO</t>
  </si>
  <si>
    <t>40152110440EQMRCZZHO</t>
  </si>
  <si>
    <t>40152110630EQMRCZZHO</t>
  </si>
  <si>
    <t>40152130010EQMRCZZHO</t>
  </si>
  <si>
    <t>40152130200EQMRCZZHO</t>
  </si>
  <si>
    <t>40152130300EQMRCZZHO</t>
  </si>
  <si>
    <t>40152130400EQMRCZZHO</t>
  </si>
  <si>
    <t>40152140020PRMRCZZHO</t>
  </si>
  <si>
    <t>40152140040PRMRCZZHO</t>
  </si>
  <si>
    <t>40152142200PRMRCZZHO</t>
  </si>
  <si>
    <t>40152305410EQMRCZZHO</t>
  </si>
  <si>
    <t>40152305760EQMRCZZHO</t>
  </si>
  <si>
    <t>40156470420ORC34ZZWM</t>
  </si>
  <si>
    <t>PERFORMANCE MANAGEMENT SOFTWARE</t>
  </si>
  <si>
    <t>INTERNAL AUDIT</t>
  </si>
  <si>
    <t>40202110010EQMRCZZHO</t>
  </si>
  <si>
    <t>40202110010FMMRCZZHO</t>
  </si>
  <si>
    <t>40202110100EQMRCZZHO</t>
  </si>
  <si>
    <t>40202110220EQMRCZZHO</t>
  </si>
  <si>
    <t>40202110260EQMRCZZHO</t>
  </si>
  <si>
    <t>40202110320EQMRCZZHO</t>
  </si>
  <si>
    <t>40202110340EQMRCZZHO</t>
  </si>
  <si>
    <t>40202110440EQMRCZZHO</t>
  </si>
  <si>
    <t>40202110630EQMRCZZHO</t>
  </si>
  <si>
    <t>40202130010EQMRCZZHO</t>
  </si>
  <si>
    <t>40202130200EQMRCZZHO</t>
  </si>
  <si>
    <t>40202130300EQMRCZZHO</t>
  </si>
  <si>
    <t>40202130400EQMRCZZHO</t>
  </si>
  <si>
    <t>40202130400FMMRCZZHO</t>
  </si>
  <si>
    <t>40202140020PRMRCZZHO</t>
  </si>
  <si>
    <t>40202140040PRMRCZZHO</t>
  </si>
  <si>
    <t>40202142200PRMRCZZHO</t>
  </si>
  <si>
    <t>40202270320EQMRCZZHO</t>
  </si>
  <si>
    <t>40202300200EQMRCZZHO</t>
  </si>
  <si>
    <t>40202302400ORMRCZZHO</t>
  </si>
  <si>
    <t>40202305410EQMRCZZHO</t>
  </si>
  <si>
    <t>40202305410FMMRCZZHO</t>
  </si>
  <si>
    <t>40202305760EQMRCZZHO</t>
  </si>
  <si>
    <t>40202720600PRMRCZZWM</t>
  </si>
  <si>
    <t>40202721500PRMRCZZWM</t>
  </si>
  <si>
    <t>40206151420ORC64ZZHO</t>
  </si>
  <si>
    <t>MSCOA AUDIT SYSTEM</t>
  </si>
  <si>
    <t>MAYORS OFFICE ADMIN</t>
  </si>
  <si>
    <t>45052110010EQMRCZZHO</t>
  </si>
  <si>
    <t>45052110100EQMRCZZHO</t>
  </si>
  <si>
    <t>45052110220EQMRCZZHO</t>
  </si>
  <si>
    <t>45052110260EQMRCZZHO</t>
  </si>
  <si>
    <t>45052110280EQMRCZZHO</t>
  </si>
  <si>
    <t>45052110320EQMRCZZHO</t>
  </si>
  <si>
    <t>45052110340EQMRCZZHO</t>
  </si>
  <si>
    <t>45052110360EQMRCZZHO</t>
  </si>
  <si>
    <t>45052110560EQMRCZZHO</t>
  </si>
  <si>
    <t>45052110630EQMRCZZHO</t>
  </si>
  <si>
    <t>45052130010EQMRCZZHO</t>
  </si>
  <si>
    <t>45052130200EQMRCZZHO</t>
  </si>
  <si>
    <t>45052130300EQMRCZZHO</t>
  </si>
  <si>
    <t>45052130400EQMRCZZHO</t>
  </si>
  <si>
    <t>45052140020EQMRCZZHO</t>
  </si>
  <si>
    <t>45052140040EQMRCZZHO</t>
  </si>
  <si>
    <t>45052142200EQMRCZZHO</t>
  </si>
  <si>
    <t>45052210650EQMRCZZHO</t>
  </si>
  <si>
    <t>45052210700EQMRCZZHO</t>
  </si>
  <si>
    <t>45052210720EQMRCZZHO</t>
  </si>
  <si>
    <t>45052211550EQMRCZZHO</t>
  </si>
  <si>
    <t>45052211600EQMRCZZHO</t>
  </si>
  <si>
    <t>45052211620EQMRCZZHO</t>
  </si>
  <si>
    <t>45052260600ORP67ZZHO</t>
  </si>
  <si>
    <t>45052260600ORR94ZZHO</t>
  </si>
  <si>
    <t>45052300120ORP24ZZHO</t>
  </si>
  <si>
    <t>45052301600ORMRCZZHO</t>
  </si>
  <si>
    <t>45052301610ORMRCZZHO</t>
  </si>
  <si>
    <t>45052304530ORP75ZZHO</t>
  </si>
  <si>
    <t>45052305410EQMRCZZHO</t>
  </si>
  <si>
    <t>45052305760EQMRCZZHO</t>
  </si>
  <si>
    <t>45052305760PRMRCZZHO</t>
  </si>
  <si>
    <t>45052305800ORMRCZZHO</t>
  </si>
  <si>
    <t>45052725700PRMRCZZWM</t>
  </si>
  <si>
    <t>MPAC</t>
  </si>
  <si>
    <t>45072211550EQMRCZZHO</t>
  </si>
  <si>
    <t>45072211600EQMRCZZHO</t>
  </si>
  <si>
    <t>45072211620EQMRCZZHO</t>
  </si>
  <si>
    <t>OFFICE OF THE SPEAKER</t>
  </si>
  <si>
    <t>45102110010EQMRCZZHO</t>
  </si>
  <si>
    <t>45102110100EQMRCZZHO</t>
  </si>
  <si>
    <t>45102110320EQMRCZZHO</t>
  </si>
  <si>
    <t>45102110360EQMRCZZHO</t>
  </si>
  <si>
    <t>45102110630EQMRCZZHO</t>
  </si>
  <si>
    <t>45102130010EQMRCZZHO</t>
  </si>
  <si>
    <t>45102130200EQMRCZZHO</t>
  </si>
  <si>
    <t>45102130300EQMRCZZHO</t>
  </si>
  <si>
    <t>45102130400EQMRCZZHO</t>
  </si>
  <si>
    <t>45102210050EQMRCZZHO</t>
  </si>
  <si>
    <t>45102210100EQMRCZZHO</t>
  </si>
  <si>
    <t>45102210120EQMRCZZHO</t>
  </si>
  <si>
    <t>45102211550EQMRCZZHO</t>
  </si>
  <si>
    <t>45102211600EQMRCZZHO</t>
  </si>
  <si>
    <t>45102211620EQMRCZZHO</t>
  </si>
  <si>
    <t>45102305410EQMRCZZHO</t>
  </si>
  <si>
    <t>45102305760EQMRCZZHO</t>
  </si>
  <si>
    <t>OFFICE OF THE CHIEF WHIP</t>
  </si>
  <si>
    <t>45152110630EQMRCZZHO</t>
  </si>
  <si>
    <t>45152210350EQMRCZZHO</t>
  </si>
  <si>
    <t>45152210400EQMRCZZHO</t>
  </si>
  <si>
    <t>45152210420EQMRCZZHO</t>
  </si>
  <si>
    <t>45152211550EQMRCZZHO</t>
  </si>
  <si>
    <t>45152211600EQMRCZZHO</t>
  </si>
  <si>
    <t>45152211620EQMRCZZHO</t>
  </si>
  <si>
    <t>45152305410EQMRCZZHO</t>
  </si>
  <si>
    <t>45152305760EQMRCZZHO</t>
  </si>
  <si>
    <t>EXCO MEMBERS</t>
  </si>
  <si>
    <t>45202130200EQMRCZZHO</t>
  </si>
  <si>
    <t>45202211250EQMRCZZHO</t>
  </si>
  <si>
    <t>45202211300EQMRCZZHO</t>
  </si>
  <si>
    <t>45202211320EQMRCZZHO</t>
  </si>
  <si>
    <t>45202211550EQMRCZZHO</t>
  </si>
  <si>
    <t>45202211600EQMRCZZHO</t>
  </si>
  <si>
    <t>45202211620EQMRCZZHO</t>
  </si>
  <si>
    <t>45202305410EQMRCZZHO</t>
  </si>
  <si>
    <t>45202305760EQMRCZZHO</t>
  </si>
  <si>
    <t>COUNCIL GENERAL ADMINISTRATION</t>
  </si>
  <si>
    <t>45252110010EQMRCZZHO</t>
  </si>
  <si>
    <t>45252130200EQMRCZZHO</t>
  </si>
  <si>
    <t>45252211550EQMRCZZHO</t>
  </si>
  <si>
    <t>45252211600EQMRCZZHO</t>
  </si>
  <si>
    <t>45252211620EQMRCZZHO</t>
  </si>
  <si>
    <t>45252305410EQMRCZZHO</t>
  </si>
  <si>
    <t>45252305760EQMRCZZHO</t>
  </si>
  <si>
    <t>BUDGET AND TREASURY ADMIN</t>
  </si>
  <si>
    <t>50051020300PRZZZZZWM</t>
  </si>
  <si>
    <t>50051021500PRZZZZZWM</t>
  </si>
  <si>
    <t>50051023610PRZZZZZWM</t>
  </si>
  <si>
    <t>50051024530PRZZZZZWM</t>
  </si>
  <si>
    <t>50051025100PRRB6ZZWM</t>
  </si>
  <si>
    <t>50051025100PRZZZZZWM</t>
  </si>
  <si>
    <t>50051025110PRZZZZZWM</t>
  </si>
  <si>
    <t>50051025400PRRB1ZZWM</t>
  </si>
  <si>
    <t>50051025460PRZZZZZWM</t>
  </si>
  <si>
    <t>50051025480PRRB1ZZWM</t>
  </si>
  <si>
    <t>50051171050FMZZZZZHO</t>
  </si>
  <si>
    <t>50051172010EQZZZZZHO</t>
  </si>
  <si>
    <t>50051351200PRZZZZZWM</t>
  </si>
  <si>
    <t>50051380600EQZZZZZWM</t>
  </si>
  <si>
    <t>50051382400F4MRCZZHO</t>
  </si>
  <si>
    <t>50052030450EQMRCZZHO</t>
  </si>
  <si>
    <t>50052030470EQMRCZZHO</t>
  </si>
  <si>
    <t>50052110010EQMRCZZHO</t>
  </si>
  <si>
    <t>50052110100EQMRCZZHO</t>
  </si>
  <si>
    <t>50052110220EQMRCZZHO</t>
  </si>
  <si>
    <t>50052110260EQMRCZZHO</t>
  </si>
  <si>
    <t>50052110320EQMRCZZHO</t>
  </si>
  <si>
    <t>50052110360EQMRCZZHO</t>
  </si>
  <si>
    <t>50052130010EQMRCZZHO</t>
  </si>
  <si>
    <t>50052130200EQMRCZZHO</t>
  </si>
  <si>
    <t>50052130300EQMRCZZHO</t>
  </si>
  <si>
    <t>50052130400EQMRCZZHO</t>
  </si>
  <si>
    <t>50052140020EQMRCZZHO</t>
  </si>
  <si>
    <t>50052140040EQMRCZZHO</t>
  </si>
  <si>
    <t>50052142200EQMRCZZHO</t>
  </si>
  <si>
    <t>50052260420FMMRCZZHO</t>
  </si>
  <si>
    <t>50052270300ORMRCZZHO</t>
  </si>
  <si>
    <t>50052280050ORP78ZZHO</t>
  </si>
  <si>
    <t>50052300120ORP10ZZHO</t>
  </si>
  <si>
    <t>50052301600ORMRCZZHO</t>
  </si>
  <si>
    <t>50052305110FMS20ZZHO</t>
  </si>
  <si>
    <t>50052305410EQMRCZZHO</t>
  </si>
  <si>
    <t>50052305760EQMRCZZHO</t>
  </si>
  <si>
    <t>50052305760PRMRCZZHO</t>
  </si>
  <si>
    <t>50052305800ORMRCZZHO</t>
  </si>
  <si>
    <t>50052728000PRMRCZZWM</t>
  </si>
  <si>
    <t>CHIEF FINANCIAL OFFICER ADMIN</t>
  </si>
  <si>
    <t>50102720040PRMRCZZWM</t>
  </si>
  <si>
    <t>50102720600PRMRCZZWM</t>
  </si>
  <si>
    <t>50102721500PRMRCZZWM</t>
  </si>
  <si>
    <t>BUDGET &amp; REPORTING</t>
  </si>
  <si>
    <t>50151342000ORZZZZZHO</t>
  </si>
  <si>
    <t>50152110010EQMRCZZHO</t>
  </si>
  <si>
    <t>50152110010FMMRCZZHO</t>
  </si>
  <si>
    <t>50152110100EQMRCZZHO</t>
  </si>
  <si>
    <t>50152110220EQMRCZZHO</t>
  </si>
  <si>
    <t>50152110260EQMRCZZHO</t>
  </si>
  <si>
    <t>50152110320EQMRCZZHO</t>
  </si>
  <si>
    <t>50152110340EQMRCZZHO</t>
  </si>
  <si>
    <t>50152110360EQMRCZZHO</t>
  </si>
  <si>
    <t>50152110440EQMRCZZHO</t>
  </si>
  <si>
    <t>50152110630EQMRCZZHO</t>
  </si>
  <si>
    <t>50152130010EQMRCZZHO</t>
  </si>
  <si>
    <t>50152130200EQMRCZZHO</t>
  </si>
  <si>
    <t>50152130300EQMRCZZHO</t>
  </si>
  <si>
    <t>50152130400EQMRCZZHO</t>
  </si>
  <si>
    <t>50152140020PRMRCZZHO</t>
  </si>
  <si>
    <t>50152140040PRMRCZZHO</t>
  </si>
  <si>
    <t>50152142200PRMRCZZHO</t>
  </si>
  <si>
    <t>50152305410EQMRCZZHO</t>
  </si>
  <si>
    <t>50152305760EQMRCZZHO</t>
  </si>
  <si>
    <t>50152720040PRMRCZZWM</t>
  </si>
  <si>
    <t>50152720600PRMRCZZWM</t>
  </si>
  <si>
    <t>50152721500PRMRCZZWM</t>
  </si>
  <si>
    <t>50156151420ORC53ZZWM</t>
  </si>
  <si>
    <t>MSCOA SYSTEM IMPROVEMENTS</t>
  </si>
  <si>
    <t>REVENUE MANAGEMENT</t>
  </si>
  <si>
    <t>50201341090ORZZZZZWM</t>
  </si>
  <si>
    <t>50202110010EQMRCZZHO</t>
  </si>
  <si>
    <t>50202110010FMMRCZZHO</t>
  </si>
  <si>
    <t>50202110100EQMRCZZHO</t>
  </si>
  <si>
    <t>50202110220EQMRCZZHO</t>
  </si>
  <si>
    <t>50202110260EQMRCZZHO</t>
  </si>
  <si>
    <t>50202110320EQMRCZZHO</t>
  </si>
  <si>
    <t>50202110340EQMRCZZHO</t>
  </si>
  <si>
    <t>50202110360EQMRCZZHO</t>
  </si>
  <si>
    <t>50202110440EQMRCZZHO</t>
  </si>
  <si>
    <t>50202110630EQMRCZZHO</t>
  </si>
  <si>
    <t>50202130010EQMRCZZHO</t>
  </si>
  <si>
    <t>50202130200EQMRCZZHO</t>
  </si>
  <si>
    <t>50202130300EQMRCZZHO</t>
  </si>
  <si>
    <t>50202130400EQMRCZZHO</t>
  </si>
  <si>
    <t>50202130400FMMRCZZHO</t>
  </si>
  <si>
    <t>50202140020PRMRCZZHO</t>
  </si>
  <si>
    <t>50202140040PRMRCZZHO</t>
  </si>
  <si>
    <t>50202142200PRMRCZZHO</t>
  </si>
  <si>
    <t>50202260310ORS60ZZHO</t>
  </si>
  <si>
    <t>50202260370ORMRCZZHO</t>
  </si>
  <si>
    <t>50202260420PRMRCZZHO</t>
  </si>
  <si>
    <t>50202265400ORMRCZZHO</t>
  </si>
  <si>
    <t>50202300900F3MRCZZHO</t>
  </si>
  <si>
    <t>50202305410EQMRCZZHO</t>
  </si>
  <si>
    <t>50202305410FMMRCZZHO</t>
  </si>
  <si>
    <t>50202305760EQMRCZZHO</t>
  </si>
  <si>
    <t>50202400010ORMRCZZWM</t>
  </si>
  <si>
    <t>50202720040PRMRCZZWM</t>
  </si>
  <si>
    <t>50202720600PRMRCZZWM</t>
  </si>
  <si>
    <t>50202721500PRMRCZZWM</t>
  </si>
  <si>
    <t>50202728000PRMRCZZWM</t>
  </si>
  <si>
    <t>SUPPLY CHAIN MANAGEMENT</t>
  </si>
  <si>
    <t>50252110010EQMRCZZHO</t>
  </si>
  <si>
    <t>50252110010FMMRCZZHO</t>
  </si>
  <si>
    <t>50252110100EQMRCZZHO</t>
  </si>
  <si>
    <t>50252110220EQMRCZZHO</t>
  </si>
  <si>
    <t>50252110260EQMRCZZHO</t>
  </si>
  <si>
    <t>50252110320EQMRCZZHO</t>
  </si>
  <si>
    <t>50252110340EQMRCZZHO</t>
  </si>
  <si>
    <t>50252110360EQMRCZZHO</t>
  </si>
  <si>
    <t>50252110440EQMRCZZHO</t>
  </si>
  <si>
    <t>50252110630EQMRCZZHO</t>
  </si>
  <si>
    <t>50252130010EQMRCZZHO</t>
  </si>
  <si>
    <t>50252130200EQMRCZZHO</t>
  </si>
  <si>
    <t>50252130300EQMRCZZHO</t>
  </si>
  <si>
    <t>50252130400EQMRCZZHO</t>
  </si>
  <si>
    <t>50252130400FMMRCZZHO</t>
  </si>
  <si>
    <t>50252140020PRMRCZZHO</t>
  </si>
  <si>
    <t>50252140040PRMRCZZHO</t>
  </si>
  <si>
    <t>50252142200PRMRCZZHO</t>
  </si>
  <si>
    <t>50252305410EQMRCZZHO</t>
  </si>
  <si>
    <t>50252305410FMMRCZZHO</t>
  </si>
  <si>
    <t>50252305760EQMRCZZHO</t>
  </si>
  <si>
    <t>50252320600ORMRCZZHO</t>
  </si>
  <si>
    <t>50252720600PRMRCZZWM</t>
  </si>
  <si>
    <t>50252721500PRMRCZZWM</t>
  </si>
  <si>
    <t>50302110010EQMRCZZHO</t>
  </si>
  <si>
    <t>50302110010FMMRCZZHO</t>
  </si>
  <si>
    <t>50302110100EQMRCZZHO</t>
  </si>
  <si>
    <t>50302110220EQMRCZZHO</t>
  </si>
  <si>
    <t>50302110260EQMRCZZHO</t>
  </si>
  <si>
    <t>50302110320EQMRCZZHO</t>
  </si>
  <si>
    <t>50302110340EQMRCZZHO</t>
  </si>
  <si>
    <t>50302110360EQMRCZZHO</t>
  </si>
  <si>
    <t>50302110440EQMRCZZHO</t>
  </si>
  <si>
    <t>50302110630EQMRCZZHO</t>
  </si>
  <si>
    <t>50302130010EQMRCZZHO</t>
  </si>
  <si>
    <t>50302130200EQMRCZZHO</t>
  </si>
  <si>
    <t>50302130300EQMRCZZHO</t>
  </si>
  <si>
    <t>50302130400EQMRCZZHO</t>
  </si>
  <si>
    <t>50302140020PRMRCZZHO</t>
  </si>
  <si>
    <t>50302140040PRMRCZZHO</t>
  </si>
  <si>
    <t>50302142200PRMRCZZHO</t>
  </si>
  <si>
    <t>50302300400ORMRCZZHO</t>
  </si>
  <si>
    <t>50302301440ORMRCZZHO</t>
  </si>
  <si>
    <t>50302305410EQMRCZZHO</t>
  </si>
  <si>
    <t>50302305760EQMRCZZHO</t>
  </si>
  <si>
    <t>50302362420ORMRCZZHO</t>
  </si>
  <si>
    <t>50302720600PRMRCZZWM</t>
  </si>
  <si>
    <t>50302721500PRMRCZZWM</t>
  </si>
  <si>
    <t>COMMUNITY SERVICES ADMIN</t>
  </si>
  <si>
    <t>55051171020F7ZZZZZHO</t>
  </si>
  <si>
    <t>55052032050PRMRCZZHO</t>
  </si>
  <si>
    <t>55052032070PRMRCZZHO</t>
  </si>
  <si>
    <t>55052110010EQMRCZZHO</t>
  </si>
  <si>
    <t>55052110100EQMRCZZHO</t>
  </si>
  <si>
    <t>55052110320EQMRCZZHO</t>
  </si>
  <si>
    <t>55052110360EQMRCZZHO</t>
  </si>
  <si>
    <t>55052130010EQMRCZZHO</t>
  </si>
  <si>
    <t>55052130200EQMRCZZHO</t>
  </si>
  <si>
    <t>55052130300EQMRCZZHO</t>
  </si>
  <si>
    <t>55052130400EQMRCZZHO</t>
  </si>
  <si>
    <t>55052140020ORMRCZZHO</t>
  </si>
  <si>
    <t>55052140040ORMRCZZHO</t>
  </si>
  <si>
    <t>55052142200ORMRCZZHO</t>
  </si>
  <si>
    <t>55052283610ORR15ZZHO</t>
  </si>
  <si>
    <t>55052300120ORP12ZZHO</t>
  </si>
  <si>
    <t>55052301600ORMRCZZHO</t>
  </si>
  <si>
    <t>55052304520ORMRCZZHO</t>
  </si>
  <si>
    <t>55052305410EQMRCZZHO</t>
  </si>
  <si>
    <t>55052305760EQMRCZZHO</t>
  </si>
  <si>
    <t>55052305760PRMRCZZHO</t>
  </si>
  <si>
    <t>55052305800ORMRCZZHO</t>
  </si>
  <si>
    <t>55052306610ORMRCZZHO</t>
  </si>
  <si>
    <t>55052320610ORMRCZZHO</t>
  </si>
  <si>
    <t>55052323600ORMRCZZHO</t>
  </si>
  <si>
    <t>55052720040PRMRCZZWM</t>
  </si>
  <si>
    <t>55052720600PRMRCZZWM</t>
  </si>
  <si>
    <t>55052721500PRMRCZZWM</t>
  </si>
  <si>
    <t>55052723600PRMRCZZWM</t>
  </si>
  <si>
    <t>55052725700PRMRCZZWM</t>
  </si>
  <si>
    <t>55052728000PRMRCZZWM</t>
  </si>
  <si>
    <t>55052728020PRMRCZZWM</t>
  </si>
  <si>
    <t>55052728800PRMRCZZWM</t>
  </si>
  <si>
    <t>55052729200PRMRCZZWM</t>
  </si>
  <si>
    <t>LIBRARIES</t>
  </si>
  <si>
    <t>55102110010EQMRCZZHO</t>
  </si>
  <si>
    <t>55102110100EQMRCZZHO</t>
  </si>
  <si>
    <t>55102110220EQMRCZZHO</t>
  </si>
  <si>
    <t>55102110320EQMRCZZHO</t>
  </si>
  <si>
    <t>55102110340EQMRCZZHO</t>
  </si>
  <si>
    <t>55102110560EQMRCZZHO</t>
  </si>
  <si>
    <t>55102130010EQMRCZZHO</t>
  </si>
  <si>
    <t>55102130200EQMRCZZHO</t>
  </si>
  <si>
    <t>55102130300EQMRCZZHO</t>
  </si>
  <si>
    <t>55102130400EQMRCZZHO</t>
  </si>
  <si>
    <t>55102140020PRMRCZZWM</t>
  </si>
  <si>
    <t>55102140040PRMRCZZWM</t>
  </si>
  <si>
    <t>55102142200PRMRCZZWM</t>
  </si>
  <si>
    <t>55102305410EQMRCZZHO</t>
  </si>
  <si>
    <t>55102720600PRMRCZZWM</t>
  </si>
  <si>
    <t>55102721500PRMRCZZWM</t>
  </si>
  <si>
    <t>SPORTS RECREATION &amp; SOCIAL AMENITIE</t>
  </si>
  <si>
    <t>55151040500ORZZZZZWM</t>
  </si>
  <si>
    <t>55151380310ORZZZZZWM</t>
  </si>
  <si>
    <t>55151401090ORZZZZZHO</t>
  </si>
  <si>
    <t>55151423330ORZZZZZWM</t>
  </si>
  <si>
    <t>55152110010EQMRCZZHO</t>
  </si>
  <si>
    <t>55152110100EQMRCZZHO</t>
  </si>
  <si>
    <t>55152110220EQMRCZZHO</t>
  </si>
  <si>
    <t>55152110260EQMRCZZHO</t>
  </si>
  <si>
    <t>55152110320EQMRCZZHO</t>
  </si>
  <si>
    <t>55152110340EQMRCZZHO</t>
  </si>
  <si>
    <t>55152110440EQMRCZZHO</t>
  </si>
  <si>
    <t>55152110630EQMRCZZHO</t>
  </si>
  <si>
    <t>55152130010EQMRCZZHO</t>
  </si>
  <si>
    <t>55152130200EQMRCZZHO</t>
  </si>
  <si>
    <t>55152130300EQMRCZZHO</t>
  </si>
  <si>
    <t>55152130400EQMRCZZHO</t>
  </si>
  <si>
    <t>55152140020PRMRCZZWM</t>
  </si>
  <si>
    <t>55152140040PRMRCZZWM</t>
  </si>
  <si>
    <t>55152142200PRMRCZZWM</t>
  </si>
  <si>
    <t>55152265400ORR88ZZHO</t>
  </si>
  <si>
    <t>55152270410ORMRCZZHO</t>
  </si>
  <si>
    <t>55152283600ORR69ZZHO</t>
  </si>
  <si>
    <t>55152285420ORR99ZZHO</t>
  </si>
  <si>
    <t>55152300120ORS66ZZHO</t>
  </si>
  <si>
    <t>55152304510ORMRCZZHO</t>
  </si>
  <si>
    <t>55152305410EQMRCZZHO</t>
  </si>
  <si>
    <t>55152305760EQMRCZZHO</t>
  </si>
  <si>
    <t>55152720600PRMRCZZWM</t>
  </si>
  <si>
    <t>55152721500PRMRCZZWM</t>
  </si>
  <si>
    <t>55152723600PRMRCZZWM</t>
  </si>
  <si>
    <t>55152728800PRMRCZZWM</t>
  </si>
  <si>
    <t>55152728930PRMRCZZWM</t>
  </si>
  <si>
    <t>55152729200PRMRCZZWM</t>
  </si>
  <si>
    <t>55156456420ORC65ZZWM</t>
  </si>
  <si>
    <t>6M3 BINS</t>
  </si>
  <si>
    <t>55156460020ORC68ZZ01</t>
  </si>
  <si>
    <t>MOUNTED CHAIRS</t>
  </si>
  <si>
    <t>55156473520MGC50ZZWM</t>
  </si>
  <si>
    <t>TRAFFIC SERVICE</t>
  </si>
  <si>
    <t>55201040080F5ZZZZZWM</t>
  </si>
  <si>
    <t>55201040520F6ZZZZZHO</t>
  </si>
  <si>
    <t>55202110010EQMRCZZHO</t>
  </si>
  <si>
    <t>55202110100EQMRCZZHO</t>
  </si>
  <si>
    <t>55202110220EQMRCZZHO</t>
  </si>
  <si>
    <t>55202110260EQMRCZZHO</t>
  </si>
  <si>
    <t>55202110320EQMRCZZHO</t>
  </si>
  <si>
    <t>55202110340EQMRCZZHO</t>
  </si>
  <si>
    <t>55202110360EQMRCZZHO</t>
  </si>
  <si>
    <t>55202110440EQMRCZZHO</t>
  </si>
  <si>
    <t>55202110480EQMRCZZHO</t>
  </si>
  <si>
    <t>55202110500EQMRCZZHO</t>
  </si>
  <si>
    <t>55202110630EQMRCZZHO</t>
  </si>
  <si>
    <t>55202130010EQMRCZZHO</t>
  </si>
  <si>
    <t>55202130200EQMRCZZHO</t>
  </si>
  <si>
    <t>55202130300EQMRCZZHO</t>
  </si>
  <si>
    <t>55202130400EQMRCZZHO</t>
  </si>
  <si>
    <t>55202140020PRMRCZZWM</t>
  </si>
  <si>
    <t>55202140040PRMRCZZWM</t>
  </si>
  <si>
    <t>55202142200PRMRCZZWM</t>
  </si>
  <si>
    <t>55202283610ORR21ZZHO</t>
  </si>
  <si>
    <t>55202305410EQMRCZZHO</t>
  </si>
  <si>
    <t>55202305760EQMRCZZHO</t>
  </si>
  <si>
    <t>55202720040PRMRCZZWM</t>
  </si>
  <si>
    <t>55202720600PRMRCZZWM</t>
  </si>
  <si>
    <t>55202721500PRMRCZZWM</t>
  </si>
  <si>
    <t>55202723600PRMRCZZWM</t>
  </si>
  <si>
    <t>55202728800PRMRCZZWM</t>
  </si>
  <si>
    <t>55202728850PRMRCZZWM</t>
  </si>
  <si>
    <t>55206456420ORC66ZZHO</t>
  </si>
  <si>
    <t>TRAFFIC EQUIPMENT</t>
  </si>
  <si>
    <t>PARKS|||||||||55|5525|0000010|||||||||||||</t>
  </si>
  <si>
    <t>55251420610ORZZZZZWM</t>
  </si>
  <si>
    <t>55252110010EQMRCZZHO</t>
  </si>
  <si>
    <t>55252110100EQMRCZZHO</t>
  </si>
  <si>
    <t>55252110320EQMRCZZHO</t>
  </si>
  <si>
    <t>55252110360EQMRCZZHO</t>
  </si>
  <si>
    <t>55252130010EQMRCZZHO</t>
  </si>
  <si>
    <t>55252130200EQMRCZZHO</t>
  </si>
  <si>
    <t>55252130300EQMRCZZHO</t>
  </si>
  <si>
    <t>55252130400EQMRCZZHO</t>
  </si>
  <si>
    <t>55252140020PRMRCZZWM</t>
  </si>
  <si>
    <t>55252140040PRMRCZZWM</t>
  </si>
  <si>
    <t>55252142200PRMRCZZWM</t>
  </si>
  <si>
    <t>55252283600ORR64ZZHO</t>
  </si>
  <si>
    <t>55252305410EQMRCZZHO</t>
  </si>
  <si>
    <t>55252305760EQMRCZZHO</t>
  </si>
  <si>
    <t>55252723600PRMRCZZWM</t>
  </si>
  <si>
    <t>REFUSE</t>
  </si>
  <si>
    <t>55301322000F8ZZZZZWM</t>
  </si>
  <si>
    <t>55301322030F8ZZZZZWM</t>
  </si>
  <si>
    <t>55301322040F8ZZZZZWM</t>
  </si>
  <si>
    <t>55301322040ORZZZZZWM</t>
  </si>
  <si>
    <t>55301341120F8ZZZZZWM</t>
  </si>
  <si>
    <t>55302110010EQMRCZZHO</t>
  </si>
  <si>
    <t>55302110100EQMRCZZHO</t>
  </si>
  <si>
    <t>55302110220EQMRCZZHO</t>
  </si>
  <si>
    <t>55302110320EQMRCZZHO</t>
  </si>
  <si>
    <t>55302110340EQMRCZZHO</t>
  </si>
  <si>
    <t>55302110360EQMRCZZHO</t>
  </si>
  <si>
    <t>55302110560EQMRCZZHO</t>
  </si>
  <si>
    <t>55302130010EQMRCZZHO</t>
  </si>
  <si>
    <t>55302130200EQMRCZZHO</t>
  </si>
  <si>
    <t>55302130300EQMRCZZHO</t>
  </si>
  <si>
    <t>55302130400EQMRCZZHO</t>
  </si>
  <si>
    <t>55302140020PRMRCZZWM</t>
  </si>
  <si>
    <t>55302140040PRMRCZZWM</t>
  </si>
  <si>
    <t>55302142200PRMRCZZWM</t>
  </si>
  <si>
    <t>55302270340ORS61ZZHO</t>
  </si>
  <si>
    <t>55302300220F7P57ZZHO</t>
  </si>
  <si>
    <t>55302301860F8P50ZZHO</t>
  </si>
  <si>
    <t>55302301860F8S39ZZWM</t>
  </si>
  <si>
    <t>55302305410EQMRCZZHO</t>
  </si>
  <si>
    <t>55302305760EQMRCZZHO</t>
  </si>
  <si>
    <t>TECHNICAL SERVICES ADMIN</t>
  </si>
  <si>
    <t>60022721500PRMRCZZWM</t>
  </si>
  <si>
    <t>60022723600PRMRCZZWM</t>
  </si>
  <si>
    <t>60022729200PRMRCZZWM</t>
  </si>
  <si>
    <t>TECHN SERV-ROADS: ADMIN</t>
  </si>
  <si>
    <t>60052031650PRMRCZZHO</t>
  </si>
  <si>
    <t>60052031660PRMRCZZHO</t>
  </si>
  <si>
    <t>60052031670PRMRCZZHO</t>
  </si>
  <si>
    <t>60052110560EQMRCZZHO</t>
  </si>
  <si>
    <t>60052301600ORMRCZZHO</t>
  </si>
  <si>
    <t>60052305410EQMRCZZHO</t>
  </si>
  <si>
    <t>60052305760EQMRCZZHO</t>
  </si>
  <si>
    <t>60052305760PRMRCZZHO</t>
  </si>
  <si>
    <t>60052305800ORMRCZZHO</t>
  </si>
  <si>
    <t>60052306610ORMRCZZHO</t>
  </si>
  <si>
    <t>60052320610ORMRCZZHO</t>
  </si>
  <si>
    <t>TECHN SERV-STORMWATER: ADMIN</t>
  </si>
  <si>
    <t>60062110010EQMRCZZHO</t>
  </si>
  <si>
    <t>60062110100EQMRCZZHO</t>
  </si>
  <si>
    <t>60062110220EQMRCZZHO</t>
  </si>
  <si>
    <t>60062110260EQMRCZZHO</t>
  </si>
  <si>
    <t>60062110320EQMRCZZHO</t>
  </si>
  <si>
    <t>60062110340EQMRCZZHO</t>
  </si>
  <si>
    <t>60062110360EQMRCZZHO</t>
  </si>
  <si>
    <t>60062110500EQMRCZZHO</t>
  </si>
  <si>
    <t>60062110560EQMRCZZHO</t>
  </si>
  <si>
    <t>60062130010EQMRCZZHO</t>
  </si>
  <si>
    <t>60062130200EQMRCZZHO</t>
  </si>
  <si>
    <t>60062130300EQMRCZZHO</t>
  </si>
  <si>
    <t>60062130400EQMRCZZHO</t>
  </si>
  <si>
    <t>60062140020PRMRCZZHO</t>
  </si>
  <si>
    <t>60062140040PRMRCZZHO</t>
  </si>
  <si>
    <t>60062142200PRMRCZZHO</t>
  </si>
  <si>
    <t>60062283610ORR54ZZHO</t>
  </si>
  <si>
    <t>60062283610ORS54ZZWM</t>
  </si>
  <si>
    <t>60062283620ORR50ZZHO</t>
  </si>
  <si>
    <t>60062301870ORMRCZZHO</t>
  </si>
  <si>
    <t>60062305410EQMRCZZHO</t>
  </si>
  <si>
    <t>60062305760EQMRCZZHO</t>
  </si>
  <si>
    <t>60062320600ORR54ZZHO</t>
  </si>
  <si>
    <t>60062720040PRMRCZZWM</t>
  </si>
  <si>
    <t>60062720600PRMRCZZWM</t>
  </si>
  <si>
    <t>60062721500PRMRCZZWM</t>
  </si>
  <si>
    <t>60062723600PRMRCZZWM</t>
  </si>
  <si>
    <t>60062725700PRMRCZZWM</t>
  </si>
  <si>
    <t>60062728000PRMRCZZWM</t>
  </si>
  <si>
    <t>60062728800PRMRCZZWM</t>
  </si>
  <si>
    <t>60062729200PRMRCZZWM</t>
  </si>
  <si>
    <t>60066472420FDC49ZZ01</t>
  </si>
  <si>
    <t>MOHODI TO MAPONTO GRAVEL TO TAR ROAD</t>
  </si>
  <si>
    <t>60066472420MGC25ZZ13</t>
  </si>
  <si>
    <t>MATIPANA TO MADIKANA GRAVEL TO TAR</t>
  </si>
  <si>
    <t>60066472420MGC33ZZ01</t>
  </si>
  <si>
    <t>NTHABISENG INTERNAL STREET</t>
  </si>
  <si>
    <t>60066472420MGC69ZZ12</t>
  </si>
  <si>
    <t>MOHODI INTERNAL STREET</t>
  </si>
  <si>
    <t>60066472420ORC36ZZ02</t>
  </si>
  <si>
    <t>RAMOKGOPA EISLEBEN GRAVEL TO TAR</t>
  </si>
  <si>
    <t>60066473520MGC73ZZ01</t>
  </si>
  <si>
    <t>CAPRICON PARK INTERNAL STREET</t>
  </si>
  <si>
    <t>PROJECT MANAGEMENT UNIT</t>
  </si>
  <si>
    <t>60071171360MGZZZZZHO</t>
  </si>
  <si>
    <t>60071251010F9ZZZZZHO</t>
  </si>
  <si>
    <t>60072110010EQMRCZZHO</t>
  </si>
  <si>
    <t>60072110010PRMRCZZHO</t>
  </si>
  <si>
    <t>60072110220EQMRCZZHO</t>
  </si>
  <si>
    <t>60072110340EQMRCZZHO</t>
  </si>
  <si>
    <t>60072270410F9P90ZZHO</t>
  </si>
  <si>
    <t>60072305410EQMRCZZHO</t>
  </si>
  <si>
    <t>60072305760EQMRCZZHO</t>
  </si>
  <si>
    <t>60072720040PRMRCZZWM</t>
  </si>
  <si>
    <t>60072720600PRMRCZZWM</t>
  </si>
  <si>
    <t>60072721500PRMRCZZWM</t>
  </si>
  <si>
    <t>ELECTRICAL &amp; MACHINERY</t>
  </si>
  <si>
    <t>60081040020F3ZZZZZWM</t>
  </si>
  <si>
    <t>60081040020ORMRCZZHO</t>
  </si>
  <si>
    <t>60081321040F3MRCZZHO</t>
  </si>
  <si>
    <t>60081321120F3MRCZZHO</t>
  </si>
  <si>
    <t>60081321130F3ZZZZZWM</t>
  </si>
  <si>
    <t>60081321190EQFB1ZZWM</t>
  </si>
  <si>
    <t>60081321200F3ZZZZZWM</t>
  </si>
  <si>
    <t>60081321260F3ZZZZZWM</t>
  </si>
  <si>
    <t>60081341010F3ZZZZZWM</t>
  </si>
  <si>
    <t>60082110010EQMRCZZHO</t>
  </si>
  <si>
    <t>60082110100EQMRCZZHO</t>
  </si>
  <si>
    <t>60082110220EQMRCZZHO</t>
  </si>
  <si>
    <t>60082110260EQMRCZZHO</t>
  </si>
  <si>
    <t>60082110320EQMRCZZHO</t>
  </si>
  <si>
    <t>60082110340EQMRCZZHO</t>
  </si>
  <si>
    <t>60082110360EQMRCZZHO</t>
  </si>
  <si>
    <t>60082110440EQMRCZZHO</t>
  </si>
  <si>
    <t>60082110500EQMRCZZHO</t>
  </si>
  <si>
    <t>60082110560EQMRCZZHO</t>
  </si>
  <si>
    <t>60082110630EQMRCZZHO</t>
  </si>
  <si>
    <t>60082130010EQMRCZZHO</t>
  </si>
  <si>
    <t>60082130200EQMRCZZHO</t>
  </si>
  <si>
    <t>60082130300EQMRCZZHO</t>
  </si>
  <si>
    <t>60082130400EQMRCZZHO</t>
  </si>
  <si>
    <t>60082140020PRMRCZZWM</t>
  </si>
  <si>
    <t>60082140040PRMRCZZWM</t>
  </si>
  <si>
    <t>60082142200PRMRCZZWM</t>
  </si>
  <si>
    <t>60082265110EQMRCZZHO</t>
  </si>
  <si>
    <t>60082283620ORR44ZZHO</t>
  </si>
  <si>
    <t>60082305410EQMRCZZHO</t>
  </si>
  <si>
    <t>60082305760EQMRCZZHO</t>
  </si>
  <si>
    <t>60082307020ORMRCZZHO</t>
  </si>
  <si>
    <t>60082340010F3MRCZZHO</t>
  </si>
  <si>
    <t>60082720600PRMRCZZWM</t>
  </si>
  <si>
    <t>60082721500PRMRCZZWM</t>
  </si>
  <si>
    <t>60082722490PRMRCZZWM</t>
  </si>
  <si>
    <t>60082723600PRMRCZZWM</t>
  </si>
  <si>
    <t>60082725700PRMRCZZWM</t>
  </si>
  <si>
    <t>60086433020ORC44ZZWM</t>
  </si>
  <si>
    <t>UPGRADING ELECT NETWORK CTVT METERS</t>
  </si>
  <si>
    <t>WATER</t>
  </si>
  <si>
    <t>60151324020WTZZZZZWM</t>
  </si>
  <si>
    <t>60151324080WTZZZZZWM</t>
  </si>
  <si>
    <t>60151341140WTZZZZZWM</t>
  </si>
  <si>
    <t>60151365000FAZZZZZWM</t>
  </si>
  <si>
    <t>60151380620EQZZZZZWM</t>
  </si>
  <si>
    <t>60152110010EQMRCZZHO</t>
  </si>
  <si>
    <t>60152110100EQMRCZZHO</t>
  </si>
  <si>
    <t>60152110220EQMRCZZHO</t>
  </si>
  <si>
    <t>60152110260EQMRCZZHO</t>
  </si>
  <si>
    <t>60152110280EQMRCZZHO</t>
  </si>
  <si>
    <t>60152110320EQMRCZZHO</t>
  </si>
  <si>
    <t>60152110340EQMRCZZHO</t>
  </si>
  <si>
    <t>60152110360EQMRCZZHO</t>
  </si>
  <si>
    <t>60152110500EQMRCZZHO</t>
  </si>
  <si>
    <t>60152110560EQMRCZZHO</t>
  </si>
  <si>
    <t>60152130010EQMRCZZHO</t>
  </si>
  <si>
    <t>60152130200EQMRCZZHO</t>
  </si>
  <si>
    <t>60152130300EQMRCZZHO</t>
  </si>
  <si>
    <t>60152130400EQMRCZZHO</t>
  </si>
  <si>
    <t>60152140020PRMRCZZWM</t>
  </si>
  <si>
    <t>60152140040PRMRCZZWM</t>
  </si>
  <si>
    <t>60152142200PRMRCZZWM</t>
  </si>
  <si>
    <t>60152305410EQMRCZZHO</t>
  </si>
  <si>
    <t>60152305760EQMRCZZHO</t>
  </si>
  <si>
    <t>60152720600PRMRCZZWM</t>
  </si>
  <si>
    <t>60152721500PRMRCZZWM</t>
  </si>
  <si>
    <t>60152725700PRMRCZZWM</t>
  </si>
  <si>
    <t>SANITATION</t>
  </si>
  <si>
    <t>60161323020WWZZZZZWM</t>
  </si>
  <si>
    <t>60161341130WWZZZZZWM</t>
  </si>
  <si>
    <t>60161365000FAZZZZZWM</t>
  </si>
  <si>
    <t>60162110010EQMRCZZHO</t>
  </si>
  <si>
    <t>60162110100EQMRCZZHO</t>
  </si>
  <si>
    <t>60162110320EQMRCZZHO</t>
  </si>
  <si>
    <t>60162110360EQMRCZZHO</t>
  </si>
  <si>
    <t>60162110500EQMRCZZHO</t>
  </si>
  <si>
    <t>60162110560EQMRCZZHO</t>
  </si>
  <si>
    <t>60162130010EQMRCZZHO</t>
  </si>
  <si>
    <t>60162130200EQMRCZZHO</t>
  </si>
  <si>
    <t>60162130300EQMRCZZHO</t>
  </si>
  <si>
    <t>60162130400EQMRCZZHO</t>
  </si>
  <si>
    <t>60162140020PRMRCZZWM</t>
  </si>
  <si>
    <t>60162140040PRMRCZZWM</t>
  </si>
  <si>
    <t>60162142200PRMRCZZWM</t>
  </si>
  <si>
    <t>60162305410EQMRCZZHO</t>
  </si>
  <si>
    <t>60162305760EQMRCZZHO</t>
  </si>
  <si>
    <t>Adjustments</t>
  </si>
  <si>
    <t>MOGWADI INTERNAL STREETS</t>
  </si>
  <si>
    <t>BEAUTIFICATION OF MOREBENG</t>
  </si>
  <si>
    <t>55302263300EQS40ZZWM</t>
  </si>
  <si>
    <t>BEAUTIFICATION OF MOREBENG TOWM</t>
  </si>
  <si>
    <t>55256456420FCC43ZZWM</t>
  </si>
  <si>
    <t>TRACTOR WITH GRASS CUTTING EQUIPMENT</t>
  </si>
  <si>
    <t>35056474020MDC12ZZWM</t>
  </si>
  <si>
    <t>ESTABLISHMENT OF SATELLITE OFFICE</t>
  </si>
  <si>
    <t>CARPORTS</t>
  </si>
  <si>
    <t>SUPPLY AND INSTALLATION OF ELECTRICAL NETWORK CLUSTER 3</t>
  </si>
  <si>
    <t>35102272580ORR92ZZHO</t>
  </si>
  <si>
    <t>35102272410ORP65ZZHO</t>
  </si>
  <si>
    <t>SPATIAL DEVELOPMENT FRAMEWORK</t>
  </si>
  <si>
    <t>LED STRATEGY REVIEW</t>
  </si>
  <si>
    <t>SUMMARY PER TYPE</t>
  </si>
  <si>
    <t>DESCRIPTION</t>
  </si>
  <si>
    <t>Final Budget 2019/20</t>
  </si>
  <si>
    <t>TOTAL CAPITAL ACQUISTIONS</t>
  </si>
  <si>
    <t>TOTAL MUNICIPAL BUDGET</t>
  </si>
  <si>
    <t>SUPLUS/DEFICIT</t>
  </si>
  <si>
    <t>EXECUTIVE SUMMARY</t>
  </si>
  <si>
    <t>TOTAL TRANSFERS &amp; SUBSIDIES</t>
  </si>
  <si>
    <t>TOTAL OWN REVENUE</t>
  </si>
  <si>
    <t>TOTAL INCOME</t>
  </si>
  <si>
    <t>Original Budget 2018/19</t>
  </si>
  <si>
    <t>Draft Adjustment 2018/19</t>
  </si>
  <si>
    <t>Final Budget 2020/21</t>
  </si>
  <si>
    <t>COMPUTER HARDWARE AND SOFTWARE</t>
  </si>
  <si>
    <t>MOHODI SPORTS COMPLEX</t>
  </si>
  <si>
    <t>KGWADI INTERNAL STREET</t>
  </si>
  <si>
    <t>MOKGEHLE INTERNAL STREET</t>
  </si>
  <si>
    <t>Office Furniture and Equipments</t>
  </si>
  <si>
    <t>PMS EXP</t>
  </si>
  <si>
    <t>LAND USE SCHEME</t>
  </si>
  <si>
    <t>SIGNBOARDS</t>
  </si>
  <si>
    <t>BUSINESS INFORMATION CENTRE</t>
  </si>
  <si>
    <t>PRECINT PLAN</t>
  </si>
  <si>
    <t>CEMETRIES</t>
  </si>
  <si>
    <t>EXTENTION OF TENNIS COURT MOREBENG</t>
  </si>
  <si>
    <t>PARKS</t>
  </si>
  <si>
    <t>EL IU C - NETWORKS: ACQUISITIONS</t>
  </si>
  <si>
    <t>PMS EXPENDITURE</t>
  </si>
  <si>
    <t>TRAFFIC FINES MANAGEMENT SYSTEM</t>
  </si>
  <si>
    <t>INVENTORY MANAGEMENT MODULE</t>
  </si>
  <si>
    <t>MUNICIPAL SYSTEMS IMPROVEMENT GRANT</t>
  </si>
  <si>
    <t>ELECTRONIC CLOCKING SYSTEM</t>
  </si>
  <si>
    <t>MOHODI SPORTS COMPLEX(MIG)</t>
  </si>
  <si>
    <t>MATIPANA TO MADIKANA GRAVEL TO TAR(MIG)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</si>
</sst>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18" fillId="0" borderId="0" xfId="0" applyFont="1"/>
    <xf numFmtId="1" fontId="18" fillId="0" borderId="0" xfId="0" applyNumberFormat="1" applyFont="1"/>
    <xf numFmtId="164" fontId="18" fillId="0" borderId="0" xfId="0" applyNumberFormat="1" applyFont="1"/>
    <xf numFmtId="0" fontId="19" fillId="0" borderId="0" xfId="0" applyFont="1"/>
    <xf numFmtId="1" fontId="19" fillId="0" borderId="10" xfId="0" applyNumberFormat="1" applyFont="1" applyBorder="1"/>
    <xf numFmtId="0" fontId="19" fillId="0" borderId="10" xfId="0" applyFont="1" applyBorder="1"/>
    <xf numFmtId="164" fontId="19" fillId="0" borderId="10" xfId="0" applyNumberFormat="1" applyFont="1" applyBorder="1"/>
    <xf numFmtId="0" fontId="0" fillId="0" borderId="10" xfId="0" applyBorder="1"/>
    <xf numFmtId="1" fontId="18" fillId="0" borderId="10" xfId="0" applyNumberFormat="1" applyFont="1" applyBorder="1"/>
    <xf numFmtId="0" fontId="18" fillId="0" borderId="10" xfId="0" applyFont="1" applyBorder="1"/>
    <xf numFmtId="164" fontId="18" fillId="0" borderId="10" xfId="0" applyNumberFormat="1" applyFont="1" applyBorder="1"/>
    <xf numFmtId="41" fontId="19" fillId="0" borderId="10" xfId="0" applyNumberFormat="1" applyFont="1" applyBorder="1"/>
    <xf numFmtId="41" fontId="18" fillId="0" borderId="10" xfId="0" applyNumberFormat="1" applyFont="1" applyBorder="1"/>
    <xf numFmtId="41" fontId="18" fillId="0" borderId="0" xfId="0" applyNumberFormat="1" applyFont="1"/>
    <xf numFmtId="1" fontId="21" fillId="0" borderId="10" xfId="0" applyNumberFormat="1" applyFont="1" applyBorder="1"/>
    <xf numFmtId="0" fontId="21" fillId="0" borderId="10" xfId="0" applyFont="1" applyBorder="1"/>
    <xf numFmtId="164" fontId="21" fillId="0" borderId="10" xfId="0" applyNumberFormat="1" applyFont="1" applyBorder="1"/>
    <xf numFmtId="0" fontId="14" fillId="0" borderId="0" xfId="0" applyFont="1"/>
    <xf numFmtId="41" fontId="21" fillId="0" borderId="10" xfId="0" applyNumberFormat="1" applyFont="1" applyBorder="1"/>
    <xf numFmtId="0" fontId="21" fillId="0" borderId="0" xfId="0" applyFont="1"/>
    <xf numFmtId="0" fontId="19" fillId="0" borderId="12" xfId="0" applyFont="1" applyBorder="1"/>
    <xf numFmtId="0" fontId="19" fillId="0" borderId="13" xfId="0" applyFont="1" applyBorder="1"/>
    <xf numFmtId="41" fontId="19" fillId="0" borderId="13" xfId="42" applyNumberFormat="1" applyFont="1" applyBorder="1"/>
    <xf numFmtId="41" fontId="19" fillId="0" borderId="13" xfId="0" applyNumberFormat="1" applyFont="1" applyBorder="1"/>
    <xf numFmtId="41" fontId="19" fillId="0" borderId="14" xfId="0" applyNumberFormat="1" applyFont="1" applyBorder="1"/>
    <xf numFmtId="0" fontId="19" fillId="0" borderId="15" xfId="0" applyFont="1" applyBorder="1"/>
    <xf numFmtId="0" fontId="19" fillId="0" borderId="10" xfId="0" applyFont="1" applyBorder="1" applyAlignment="1">
      <alignment wrapText="1"/>
    </xf>
    <xf numFmtId="41" fontId="19" fillId="0" borderId="10" xfId="42" applyNumberFormat="1" applyFont="1" applyBorder="1" applyAlignment="1">
      <alignment wrapText="1"/>
    </xf>
    <xf numFmtId="41" fontId="19" fillId="0" borderId="10" xfId="0" applyNumberFormat="1" applyFont="1" applyBorder="1" applyAlignment="1">
      <alignment wrapText="1"/>
    </xf>
    <xf numFmtId="41" fontId="19" fillId="0" borderId="16" xfId="0" applyNumberFormat="1" applyFont="1" applyBorder="1" applyAlignment="1">
      <alignment wrapText="1"/>
    </xf>
    <xf numFmtId="0" fontId="18" fillId="0" borderId="15" xfId="0" applyFont="1" applyBorder="1"/>
    <xf numFmtId="41" fontId="18" fillId="0" borderId="10" xfId="42" applyNumberFormat="1" applyFont="1" applyBorder="1"/>
    <xf numFmtId="41" fontId="18" fillId="0" borderId="16" xfId="0" applyNumberFormat="1" applyFont="1" applyBorder="1"/>
    <xf numFmtId="41" fontId="19" fillId="0" borderId="16" xfId="0" applyNumberFormat="1" applyFont="1" applyBorder="1"/>
    <xf numFmtId="41" fontId="19" fillId="0" borderId="10" xfId="42" applyNumberFormat="1" applyFont="1" applyBorder="1"/>
    <xf numFmtId="41" fontId="19" fillId="0" borderId="16" xfId="42" applyNumberFormat="1" applyFont="1" applyBorder="1"/>
    <xf numFmtId="0" fontId="18" fillId="0" borderId="17" xfId="0" applyFont="1" applyBorder="1"/>
    <xf numFmtId="0" fontId="18" fillId="0" borderId="18" xfId="0" applyFont="1" applyBorder="1"/>
    <xf numFmtId="41" fontId="18" fillId="0" borderId="18" xfId="42" applyNumberFormat="1" applyFont="1" applyBorder="1"/>
    <xf numFmtId="41" fontId="18" fillId="0" borderId="18" xfId="0" applyNumberFormat="1" applyFont="1" applyBorder="1"/>
    <xf numFmtId="41" fontId="18" fillId="0" borderId="19" xfId="0" applyNumberFormat="1" applyFont="1" applyBorder="1"/>
    <xf numFmtId="41" fontId="18" fillId="0" borderId="0" xfId="42" applyNumberFormat="1" applyFont="1"/>
    <xf numFmtId="41" fontId="19" fillId="0" borderId="0" xfId="0" applyNumberFormat="1" applyFont="1"/>
    <xf numFmtId="0" fontId="19" fillId="0" borderId="20" xfId="0" applyFont="1" applyBorder="1"/>
    <xf numFmtId="0" fontId="19" fillId="0" borderId="21" xfId="0" applyFont="1" applyBorder="1"/>
    <xf numFmtId="41" fontId="19" fillId="0" borderId="21" xfId="0" applyNumberFormat="1" applyFont="1" applyBorder="1"/>
    <xf numFmtId="41" fontId="19" fillId="0" borderId="22" xfId="0" applyNumberFormat="1" applyFont="1" applyBorder="1"/>
    <xf numFmtId="0" fontId="19" fillId="0" borderId="23" xfId="0" applyFont="1" applyBorder="1"/>
    <xf numFmtId="0" fontId="19" fillId="0" borderId="24" xfId="0" applyFont="1" applyBorder="1" applyAlignment="1">
      <alignment wrapText="1"/>
    </xf>
    <xf numFmtId="41" fontId="19" fillId="0" borderId="25" xfId="42" applyNumberFormat="1" applyFont="1" applyBorder="1" applyAlignment="1">
      <alignment wrapText="1"/>
    </xf>
    <xf numFmtId="41" fontId="19" fillId="0" borderId="24" xfId="0" applyNumberFormat="1" applyFont="1" applyBorder="1" applyAlignment="1">
      <alignment wrapText="1"/>
    </xf>
    <xf numFmtId="0" fontId="18" fillId="0" borderId="26" xfId="0" applyFont="1" applyBorder="1"/>
    <xf numFmtId="0" fontId="18" fillId="0" borderId="27" xfId="0" applyFont="1" applyBorder="1" applyAlignment="1">
      <alignment wrapText="1"/>
    </xf>
    <xf numFmtId="41" fontId="18" fillId="0" borderId="28" xfId="42" applyNumberFormat="1" applyFont="1" applyBorder="1" applyAlignment="1">
      <alignment wrapText="1"/>
    </xf>
    <xf numFmtId="41" fontId="18" fillId="0" borderId="27" xfId="0" applyNumberFormat="1" applyFont="1" applyBorder="1" applyAlignment="1">
      <alignment wrapText="1"/>
    </xf>
    <xf numFmtId="0" fontId="18" fillId="0" borderId="11" xfId="0" applyFont="1" applyBorder="1"/>
    <xf numFmtId="41" fontId="18" fillId="0" borderId="29" xfId="0" applyNumberFormat="1" applyFont="1" applyBorder="1"/>
    <xf numFmtId="41" fontId="18" fillId="0" borderId="30" xfId="0" applyNumberFormat="1" applyFont="1" applyBorder="1"/>
    <xf numFmtId="0" fontId="18" fillId="0" borderId="29" xfId="0" applyFont="1" applyBorder="1"/>
    <xf numFmtId="0" fontId="18" fillId="0" borderId="30" xfId="0" applyFont="1" applyBorder="1"/>
    <xf numFmtId="0" fontId="19" fillId="0" borderId="11" xfId="0" applyFont="1" applyBorder="1"/>
    <xf numFmtId="41" fontId="19" fillId="0" borderId="29" xfId="0" applyNumberFormat="1" applyFont="1" applyBorder="1"/>
    <xf numFmtId="41" fontId="19" fillId="0" borderId="30" xfId="0" applyNumberFormat="1" applyFont="1" applyBorder="1"/>
    <xf numFmtId="0" fontId="19" fillId="0" borderId="29" xfId="0" applyFont="1" applyBorder="1"/>
    <xf numFmtId="0" fontId="19" fillId="0" borderId="30" xfId="0" applyFont="1" applyBorder="1"/>
    <xf numFmtId="0" fontId="18" fillId="0" borderId="31" xfId="0" applyFont="1" applyBorder="1"/>
    <xf numFmtId="0" fontId="18" fillId="0" borderId="32" xfId="0" applyFont="1" applyBorder="1"/>
    <xf numFmtId="0" fontId="18" fillId="0" borderId="33" xfId="0" applyFont="1" applyBorder="1"/>
    <xf numFmtId="41" fontId="18" fillId="0" borderId="32" xfId="0" applyNumberFormat="1" applyFont="1" applyBorder="1"/>
    <xf numFmtId="0" fontId="16" fillId="0" borderId="0" xfId="0" applyFont="1"/>
    <xf numFmtId="1" fontId="21" fillId="34" borderId="10" xfId="0" applyNumberFormat="1" applyFont="1" applyFill="1" applyBorder="1"/>
    <xf numFmtId="0" fontId="21" fillId="34" borderId="10" xfId="0" applyFont="1" applyFill="1" applyBorder="1"/>
    <xf numFmtId="164" fontId="21" fillId="34" borderId="10" xfId="0" applyNumberFormat="1" applyFont="1" applyFill="1" applyBorder="1"/>
    <xf numFmtId="41" fontId="21" fillId="34" borderId="10" xfId="0" applyNumberFormat="1" applyFont="1" applyFill="1" applyBorder="1"/>
    <xf numFmtId="0" fontId="14" fillId="34" borderId="0" xfId="0" applyFont="1" applyFill="1"/>
    <xf numFmtId="41" fontId="21" fillId="33" borderId="10" xfId="42" applyNumberFormat="1" applyFont="1" applyFill="1" applyBorder="1"/>
    <xf numFmtId="164" fontId="0" fillId="0" borderId="0" xfId="0" applyNumberFormat="1"/>
    <xf numFmtId="0" fontId="21" fillId="0" borderId="10" xfId="0" applyFont="1" applyBorder="1" applyProtection="1">
      <protection locked="0"/>
    </xf>
    <xf numFmtId="1" fontId="22" fillId="0" borderId="10" xfId="0" applyNumberFormat="1" applyFont="1" applyBorder="1"/>
    <xf numFmtId="0" fontId="22" fillId="0" borderId="10" xfId="0" applyFont="1" applyBorder="1"/>
    <xf numFmtId="164" fontId="22" fillId="0" borderId="10" xfId="0" applyNumberFormat="1" applyFont="1" applyBorder="1"/>
    <xf numFmtId="1" fontId="21" fillId="0" borderId="10" xfId="0" applyNumberFormat="1" applyFont="1" applyFill="1" applyBorder="1"/>
    <xf numFmtId="0" fontId="21" fillId="0" borderId="10" xfId="0" applyFont="1" applyFill="1" applyBorder="1"/>
    <xf numFmtId="164" fontId="21" fillId="0" borderId="10" xfId="0" applyNumberFormat="1" applyFont="1" applyFill="1" applyBorder="1"/>
    <xf numFmtId="41" fontId="21" fillId="0" borderId="10" xfId="0" applyNumberFormat="1" applyFont="1" applyFill="1" applyBorder="1"/>
    <xf numFmtId="0" fontId="14" fillId="0" borderId="0" xfId="0" applyFont="1" applyFill="1"/>
    <xf numFmtId="41" fontId="19" fillId="0" borderId="11" xfId="0" applyNumberFormat="1" applyFont="1" applyBorder="1"/>
    <xf numFmtId="1" fontId="18" fillId="34" borderId="10" xfId="0" applyNumberFormat="1" applyFont="1" applyFill="1" applyBorder="1"/>
    <xf numFmtId="0" fontId="18" fillId="34" borderId="10" xfId="0" applyFont="1" applyFill="1" applyBorder="1"/>
    <xf numFmtId="164" fontId="18" fillId="34" borderId="10" xfId="0" applyNumberFormat="1" applyFont="1" applyFill="1" applyBorder="1"/>
    <xf numFmtId="41" fontId="18" fillId="34" borderId="10" xfId="0" applyNumberFormat="1" applyFont="1" applyFill="1" applyBorder="1"/>
    <xf numFmtId="0" fontId="0" fillId="34" borderId="0" xfId="0" applyFill="1"/>
    <xf numFmtId="165" fontId="18" fillId="0" borderId="10" xfId="0" applyNumberFormat="1" applyFont="1" applyBorder="1"/>
    <xf numFmtId="164" fontId="21" fillId="0" borderId="0" xfId="0" applyNumberFormat="1" applyFont="1"/>
    <xf numFmtId="43" fontId="14" fillId="0" borderId="0" xfId="0" applyNumberFormat="1" applyFont="1"/>
    <xf numFmtId="43" fontId="0" fillId="0" borderId="0" xfId="0" applyNumberFormat="1"/>
    <xf numFmtId="164" fontId="14" fillId="0" borderId="0" xfId="0" applyNumberFormat="1" applyFont="1"/>
    <xf numFmtId="41" fontId="21" fillId="0" borderId="0" xfId="0" applyNumberFormat="1" applyFont="1"/>
    <xf numFmtId="0" fontId="19" fillId="0" borderId="34" xfId="0" applyFont="1" applyBorder="1"/>
    <xf numFmtId="0" fontId="19" fillId="0" borderId="35" xfId="0" applyFont="1" applyBorder="1"/>
    <xf numFmtId="41" fontId="19" fillId="0" borderId="35" xfId="0" applyNumberFormat="1" applyFont="1" applyBorder="1"/>
    <xf numFmtId="41" fontId="19" fillId="0" borderId="36" xfId="0" applyNumberFormat="1" applyFont="1" applyBorder="1"/>
    <xf numFmtId="1" fontId="23" fillId="33" borderId="12" xfId="0" applyNumberFormat="1" applyFont="1" applyFill="1" applyBorder="1"/>
    <xf numFmtId="0" fontId="23" fillId="33" borderId="13" xfId="0" applyFont="1" applyFill="1" applyBorder="1"/>
    <xf numFmtId="164" fontId="23" fillId="33" borderId="13" xfId="0" applyNumberFormat="1" applyFont="1" applyFill="1" applyBorder="1"/>
    <xf numFmtId="41" fontId="23" fillId="33" borderId="13" xfId="0" applyNumberFormat="1" applyFont="1" applyFill="1" applyBorder="1"/>
    <xf numFmtId="41" fontId="23" fillId="33" borderId="13" xfId="42" applyNumberFormat="1" applyFont="1" applyFill="1" applyBorder="1" applyAlignment="1">
      <alignment wrapText="1"/>
    </xf>
    <xf numFmtId="41" fontId="23" fillId="33" borderId="13" xfId="0" applyNumberFormat="1" applyFont="1" applyFill="1" applyBorder="1" applyAlignment="1">
      <alignment wrapText="1"/>
    </xf>
    <xf numFmtId="41" fontId="23" fillId="33" borderId="14" xfId="0" applyNumberFormat="1" applyFont="1" applyFill="1" applyBorder="1" applyAlignment="1">
      <alignment wrapText="1"/>
    </xf>
    <xf numFmtId="0" fontId="23" fillId="33" borderId="0" xfId="0" applyFont="1" applyFill="1"/>
    <xf numFmtId="1" fontId="24" fillId="33" borderId="15" xfId="0" applyNumberFormat="1" applyFont="1" applyFill="1" applyBorder="1"/>
    <xf numFmtId="0" fontId="24" fillId="33" borderId="10" xfId="0" applyFont="1" applyFill="1" applyBorder="1"/>
    <xf numFmtId="164" fontId="24" fillId="33" borderId="10" xfId="0" applyNumberFormat="1" applyFont="1" applyFill="1" applyBorder="1"/>
    <xf numFmtId="41" fontId="24" fillId="33" borderId="10" xfId="0" applyNumberFormat="1" applyFont="1" applyFill="1" applyBorder="1"/>
    <xf numFmtId="0" fontId="24" fillId="33" borderId="16" xfId="0" applyFont="1" applyFill="1" applyBorder="1"/>
    <xf numFmtId="0" fontId="24" fillId="33" borderId="0" xfId="0" applyFont="1" applyFill="1"/>
    <xf numFmtId="1" fontId="20" fillId="33" borderId="15" xfId="0" applyNumberFormat="1" applyFont="1" applyFill="1" applyBorder="1"/>
    <xf numFmtId="0" fontId="20" fillId="33" borderId="10" xfId="0" applyFont="1" applyFill="1" applyBorder="1"/>
    <xf numFmtId="164" fontId="20" fillId="33" borderId="10" xfId="0" applyNumberFormat="1" applyFont="1" applyFill="1" applyBorder="1"/>
    <xf numFmtId="41" fontId="20" fillId="33" borderId="10" xfId="0" applyNumberFormat="1" applyFont="1" applyFill="1" applyBorder="1"/>
    <xf numFmtId="0" fontId="20" fillId="33" borderId="16" xfId="0" applyFont="1" applyFill="1" applyBorder="1"/>
    <xf numFmtId="0" fontId="20" fillId="33" borderId="0" xfId="0" applyFont="1" applyFill="1"/>
    <xf numFmtId="41" fontId="20" fillId="33" borderId="16" xfId="0" applyNumberFormat="1" applyFont="1" applyFill="1" applyBorder="1"/>
    <xf numFmtId="41" fontId="24" fillId="33" borderId="16" xfId="0" applyNumberFormat="1" applyFont="1" applyFill="1" applyBorder="1"/>
    <xf numFmtId="0" fontId="25" fillId="33" borderId="0" xfId="0" applyFont="1" applyFill="1"/>
    <xf numFmtId="1" fontId="20" fillId="33" borderId="10" xfId="0" applyNumberFormat="1" applyFont="1" applyFill="1" applyBorder="1"/>
    <xf numFmtId="3" fontId="20" fillId="33" borderId="10" xfId="0" applyNumberFormat="1" applyFont="1" applyFill="1" applyBorder="1"/>
    <xf numFmtId="3" fontId="20" fillId="33" borderId="16" xfId="0" applyNumberFormat="1" applyFont="1" applyFill="1" applyBorder="1"/>
    <xf numFmtId="164" fontId="25" fillId="33" borderId="0" xfId="0" applyNumberFormat="1" applyFont="1" applyFill="1"/>
    <xf numFmtId="0" fontId="20" fillId="33" borderId="10" xfId="0" applyFont="1" applyFill="1" applyBorder="1" applyProtection="1">
      <protection locked="0"/>
    </xf>
    <xf numFmtId="1" fontId="24" fillId="33" borderId="37" xfId="0" applyNumberFormat="1" applyFont="1" applyFill="1" applyBorder="1"/>
    <xf numFmtId="41" fontId="20" fillId="33" borderId="38" xfId="0" applyNumberFormat="1" applyFont="1" applyFill="1" applyBorder="1"/>
    <xf numFmtId="1" fontId="24" fillId="33" borderId="10" xfId="0" applyNumberFormat="1" applyFont="1" applyFill="1" applyBorder="1"/>
    <xf numFmtId="164" fontId="20" fillId="33" borderId="16" xfId="0" applyNumberFormat="1" applyFont="1" applyFill="1" applyBorder="1"/>
    <xf numFmtId="43" fontId="25" fillId="33" borderId="0" xfId="0" applyNumberFormat="1" applyFont="1" applyFill="1"/>
    <xf numFmtId="1" fontId="20" fillId="33" borderId="17" xfId="0" applyNumberFormat="1" applyFont="1" applyFill="1" applyBorder="1"/>
    <xf numFmtId="0" fontId="20" fillId="33" borderId="18" xfId="0" applyFont="1" applyFill="1" applyBorder="1"/>
    <xf numFmtId="164" fontId="20" fillId="33" borderId="18" xfId="0" applyNumberFormat="1" applyFont="1" applyFill="1" applyBorder="1"/>
    <xf numFmtId="41" fontId="20" fillId="33" borderId="18" xfId="0" applyNumberFormat="1" applyFont="1" applyFill="1" applyBorder="1"/>
    <xf numFmtId="41" fontId="20" fillId="33" borderId="19" xfId="0" applyNumberFormat="1" applyFont="1" applyFill="1" applyBorder="1"/>
    <xf numFmtId="1" fontId="20" fillId="33" borderId="0" xfId="0" applyNumberFormat="1" applyFont="1" applyFill="1"/>
    <xf numFmtId="164" fontId="20" fillId="33" borderId="0" xfId="0" applyNumberFormat="1" applyFont="1" applyFill="1"/>
    <xf numFmtId="41" fontId="20" fillId="33" borderId="0" xfId="0" applyNumberFormat="1" applyFont="1" applyFill="1"/>
    <xf numFmtId="164" fontId="24" fillId="33" borderId="0" xfId="0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MG%20Support%20pla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djustment%20Budget%20Community%20Services%20%202018-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mabolomp/Documents/Budget%20201819/Final%20Budget%20201819/Submission%20Info/22%20May%20Final%20Budget%202018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F3">
            <v>14545</v>
          </cell>
        </row>
        <row r="4">
          <cell r="F4">
            <v>37320.839999999997</v>
          </cell>
        </row>
        <row r="5">
          <cell r="F5">
            <v>40991.679999999993</v>
          </cell>
        </row>
        <row r="6">
          <cell r="F6">
            <v>21925.019999999997</v>
          </cell>
        </row>
        <row r="7">
          <cell r="F7">
            <v>66666.67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Deptment"/>
      <sheetName val="Summary dept"/>
      <sheetName val="municipal manager"/>
      <sheetName val="corporate"/>
      <sheetName val="ledp"/>
      <sheetName val="mayors"/>
      <sheetName val="budget ant treasury"/>
      <sheetName val="community services"/>
      <sheetName val="technic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9">
          <cell r="H69">
            <v>-100000</v>
          </cell>
        </row>
        <row r="82">
          <cell r="H82">
            <v>110000</v>
          </cell>
        </row>
        <row r="84">
          <cell r="H84">
            <v>10000</v>
          </cell>
        </row>
        <row r="90">
          <cell r="H90">
            <v>40000</v>
          </cell>
        </row>
        <row r="91">
          <cell r="H91">
            <v>30000</v>
          </cell>
        </row>
        <row r="237">
          <cell r="H237">
            <v>10000</v>
          </cell>
        </row>
        <row r="249">
          <cell r="H249">
            <v>-100000</v>
          </cell>
        </row>
        <row r="250">
          <cell r="H250">
            <v>100000</v>
          </cell>
        </row>
        <row r="280">
          <cell r="H280">
            <v>-36000</v>
          </cell>
        </row>
        <row r="281">
          <cell r="H281">
            <v>-10000</v>
          </cell>
        </row>
        <row r="344">
          <cell r="H344">
            <v>-40000</v>
          </cell>
        </row>
        <row r="424">
          <cell r="H424">
            <v>-50000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Executive Summary"/>
      <sheetName val="Summary"/>
      <sheetName val="capex"/>
      <sheetName val="opex"/>
      <sheetName val="revenue"/>
      <sheetName val="All Deptments"/>
      <sheetName val="LEDP"/>
      <sheetName val="Corporate Services"/>
      <sheetName val="Mayor"/>
      <sheetName val="MM"/>
      <sheetName val="Budget and treasury"/>
      <sheetName val="SAVINGS TO EISLEBEN ROAD"/>
      <sheetName val="Community Services"/>
      <sheetName val="Technical Serv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3">
          <cell r="J153">
            <v>7500000</v>
          </cell>
          <cell r="K153">
            <v>4891285</v>
          </cell>
        </row>
        <row r="155">
          <cell r="J155">
            <v>16393450</v>
          </cell>
          <cell r="K155">
            <v>6295198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opLeftCell="A2" workbookViewId="0">
      <selection activeCell="H12" sqref="H12"/>
    </sheetView>
  </sheetViews>
  <sheetFormatPr defaultRowHeight="14.25" x14ac:dyDescent="0.2"/>
  <cols>
    <col min="1" max="1" width="46.85546875" style="1" customWidth="1"/>
    <col min="2" max="2" width="14.5703125" style="1" customWidth="1"/>
    <col min="3" max="3" width="14.42578125" style="1" customWidth="1"/>
    <col min="4" max="4" width="16" style="14" customWidth="1"/>
    <col min="5" max="5" width="15.5703125" style="14" customWidth="1"/>
    <col min="6" max="6" width="13.7109375" style="14" bestFit="1" customWidth="1"/>
    <col min="7" max="16384" width="9.140625" style="1"/>
  </cols>
  <sheetData>
    <row r="1" spans="1:6" s="4" customFormat="1" ht="15" hidden="1" x14ac:dyDescent="0.25">
      <c r="A1" s="99" t="s">
        <v>1267</v>
      </c>
      <c r="B1" s="100"/>
      <c r="C1" s="100"/>
      <c r="D1" s="101"/>
      <c r="E1" s="102"/>
      <c r="F1" s="43"/>
    </row>
    <row r="2" spans="1:6" s="4" customFormat="1" ht="15" customHeight="1" x14ac:dyDescent="0.25">
      <c r="A2" s="99" t="s">
        <v>1267</v>
      </c>
      <c r="B2" s="100"/>
      <c r="C2" s="100"/>
      <c r="D2" s="101"/>
      <c r="E2" s="102"/>
      <c r="F2" s="43"/>
    </row>
    <row r="3" spans="1:6" s="4" customFormat="1" ht="15.75" thickBot="1" x14ac:dyDescent="0.3">
      <c r="A3" s="44"/>
      <c r="B3" s="45"/>
      <c r="C3" s="45"/>
      <c r="D3" s="46"/>
      <c r="E3" s="47"/>
      <c r="F3" s="43"/>
    </row>
    <row r="4" spans="1:6" s="4" customFormat="1" ht="45.75" thickBot="1" x14ac:dyDescent="0.3">
      <c r="A4" s="48" t="s">
        <v>1262</v>
      </c>
      <c r="B4" s="49" t="s">
        <v>1271</v>
      </c>
      <c r="C4" s="50" t="s">
        <v>1272</v>
      </c>
      <c r="D4" s="51" t="s">
        <v>1263</v>
      </c>
      <c r="E4" s="51" t="s">
        <v>1273</v>
      </c>
      <c r="F4" s="43"/>
    </row>
    <row r="5" spans="1:6" x14ac:dyDescent="0.2">
      <c r="A5" s="52"/>
      <c r="B5" s="53"/>
      <c r="C5" s="54"/>
      <c r="D5" s="55"/>
      <c r="E5" s="55"/>
    </row>
    <row r="6" spans="1:6" x14ac:dyDescent="0.2">
      <c r="A6" s="56" t="s">
        <v>1268</v>
      </c>
      <c r="B6" s="57">
        <f>'All Deptment'!C46</f>
        <v>-166180979</v>
      </c>
      <c r="C6" s="58">
        <f>'All Deptment'!I46</f>
        <v>-179235979</v>
      </c>
      <c r="D6" s="57">
        <f>'All Deptment'!J46</f>
        <v>-171815670</v>
      </c>
      <c r="E6" s="57">
        <f>'All Deptment'!K46</f>
        <v>-181849053.94</v>
      </c>
    </row>
    <row r="7" spans="1:6" x14ac:dyDescent="0.2">
      <c r="A7" s="56" t="s">
        <v>1269</v>
      </c>
      <c r="B7" s="57">
        <f>'All Deptment'!C18+'All Deptment'!C27+'All Deptment'!C122</f>
        <v>-66613983</v>
      </c>
      <c r="C7" s="58">
        <f>'All Deptment'!I122+'All Deptment'!I27+'All Deptment'!I18</f>
        <v>-83962556.74000001</v>
      </c>
      <c r="D7" s="57">
        <f>'All Deptment'!J122+'All Deptment'!J27+'All Deptment'!J18</f>
        <v>-80671423.760000005</v>
      </c>
      <c r="E7" s="57">
        <f>'All Deptment'!K122+'All Deptment'!K27+'All Deptment'!K18</f>
        <v>-77706491.345600009</v>
      </c>
    </row>
    <row r="8" spans="1:6" x14ac:dyDescent="0.2">
      <c r="A8" s="56"/>
      <c r="B8" s="59"/>
      <c r="C8" s="60"/>
      <c r="D8" s="57"/>
      <c r="E8" s="57"/>
    </row>
    <row r="9" spans="1:6" s="4" customFormat="1" ht="15" x14ac:dyDescent="0.25">
      <c r="A9" s="61" t="s">
        <v>1270</v>
      </c>
      <c r="B9" s="62">
        <f>SUM(B6:B7)</f>
        <v>-232794962</v>
      </c>
      <c r="C9" s="87">
        <f>SUM(C6:C7)</f>
        <v>-263198535.74000001</v>
      </c>
      <c r="D9" s="62">
        <f t="shared" ref="D9:E9" si="0">SUM(D6:D7)</f>
        <v>-252487093.75999999</v>
      </c>
      <c r="E9" s="62">
        <f t="shared" si="0"/>
        <v>-259555545.28560001</v>
      </c>
      <c r="F9" s="43"/>
    </row>
    <row r="10" spans="1:6" x14ac:dyDescent="0.2">
      <c r="A10" s="56"/>
      <c r="B10" s="59"/>
      <c r="C10" s="60"/>
      <c r="D10" s="57"/>
      <c r="E10" s="57"/>
    </row>
    <row r="11" spans="1:6" x14ac:dyDescent="0.2">
      <c r="A11" s="56" t="s">
        <v>281</v>
      </c>
      <c r="B11" s="57">
        <f>'All Deptment'!C404</f>
        <v>182357898</v>
      </c>
      <c r="C11" s="58">
        <f>'All Deptment'!I404</f>
        <v>203160847.59999996</v>
      </c>
      <c r="D11" s="57">
        <f>'All Deptment'!J404</f>
        <v>203347351.48019999</v>
      </c>
      <c r="E11" s="57">
        <f>'All Deptment'!K404</f>
        <v>212181393.30901203</v>
      </c>
    </row>
    <row r="12" spans="1:6" x14ac:dyDescent="0.2">
      <c r="A12" s="56" t="s">
        <v>294</v>
      </c>
      <c r="B12" s="57">
        <f>'All Deptment'!C436</f>
        <v>50437065</v>
      </c>
      <c r="C12" s="58">
        <f>'All Deptment'!I436</f>
        <v>60037687.910000011</v>
      </c>
      <c r="D12" s="57">
        <f>'All Deptment'!J436</f>
        <v>49139742</v>
      </c>
      <c r="E12" s="57">
        <f>'All Deptment'!K436</f>
        <v>47374152.420000002</v>
      </c>
    </row>
    <row r="13" spans="1:6" x14ac:dyDescent="0.2">
      <c r="A13" s="56"/>
      <c r="B13" s="59"/>
      <c r="C13" s="60"/>
      <c r="D13" s="57"/>
      <c r="E13" s="57"/>
    </row>
    <row r="14" spans="1:6" s="4" customFormat="1" ht="15" x14ac:dyDescent="0.25">
      <c r="A14" s="61" t="s">
        <v>1265</v>
      </c>
      <c r="B14" s="62">
        <f>SUM(B11:B12)</f>
        <v>232794963</v>
      </c>
      <c r="C14" s="63">
        <f t="shared" ref="C14:E14" si="1">SUM(C11:C12)</f>
        <v>263198535.50999999</v>
      </c>
      <c r="D14" s="62">
        <f t="shared" si="1"/>
        <v>252487093.48019999</v>
      </c>
      <c r="E14" s="62">
        <f t="shared" si="1"/>
        <v>259555545.72901201</v>
      </c>
      <c r="F14" s="43"/>
    </row>
    <row r="15" spans="1:6" s="4" customFormat="1" ht="15" x14ac:dyDescent="0.25">
      <c r="A15" s="61"/>
      <c r="B15" s="64"/>
      <c r="C15" s="65"/>
      <c r="D15" s="62"/>
      <c r="E15" s="62"/>
      <c r="F15" s="43"/>
    </row>
    <row r="16" spans="1:6" s="4" customFormat="1" ht="15" x14ac:dyDescent="0.25">
      <c r="A16" s="61" t="s">
        <v>1266</v>
      </c>
      <c r="B16" s="62">
        <f>B9+B14</f>
        <v>1</v>
      </c>
      <c r="C16" s="63">
        <f t="shared" ref="C16:E16" si="2">C9+C14</f>
        <v>-0.23000001907348633</v>
      </c>
      <c r="D16" s="62">
        <f t="shared" si="2"/>
        <v>-0.27979999780654907</v>
      </c>
      <c r="E16" s="62">
        <f t="shared" si="2"/>
        <v>0.44341200590133667</v>
      </c>
      <c r="F16" s="43"/>
    </row>
    <row r="17" spans="1:5" ht="15" thickBot="1" x14ac:dyDescent="0.25">
      <c r="A17" s="66"/>
      <c r="B17" s="67"/>
      <c r="C17" s="68"/>
      <c r="D17" s="69"/>
      <c r="E17" s="69"/>
    </row>
    <row r="20" spans="1:5" x14ac:dyDescent="0.2">
      <c r="C20" s="14"/>
    </row>
    <row r="21" spans="1:5" x14ac:dyDescent="0.2">
      <c r="C21" s="14"/>
    </row>
    <row r="22" spans="1:5" x14ac:dyDescent="0.2">
      <c r="C22" s="1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2"/>
  <sheetViews>
    <sheetView workbookViewId="0">
      <pane xSplit="2" ySplit="9" topLeftCell="C143" activePane="bottomRight" state="frozen"/>
      <selection pane="topRight" activeCell="C1" sqref="C1"/>
      <selection pane="bottomLeft" activeCell="A10" sqref="A10"/>
      <selection pane="bottomRight" activeCell="A145" sqref="A145:XFD145"/>
    </sheetView>
  </sheetViews>
  <sheetFormatPr defaultRowHeight="15" x14ac:dyDescent="0.25"/>
  <cols>
    <col min="1" max="1" width="27.28515625" customWidth="1"/>
    <col min="2" max="2" width="61" customWidth="1"/>
    <col min="3" max="3" width="14.140625" customWidth="1"/>
    <col min="4" max="4" width="13.85546875" customWidth="1"/>
    <col min="5" max="5" width="14.140625" customWidth="1"/>
    <col min="6" max="6" width="14.42578125" customWidth="1"/>
    <col min="7" max="7" width="9.140625" customWidth="1"/>
    <col min="8" max="8" width="13.7109375" style="14" customWidth="1"/>
    <col min="9" max="9" width="13.42578125" style="1" customWidth="1"/>
    <col min="10" max="10" width="16.140625" customWidth="1"/>
    <col min="11" max="11" width="14.85546875" customWidth="1"/>
    <col min="13" max="13" width="15.28515625" customWidth="1"/>
  </cols>
  <sheetData>
    <row r="1" spans="1:11" s="4" customFormat="1" ht="45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2" t="s">
        <v>1246</v>
      </c>
      <c r="I1" s="28" t="s">
        <v>1272</v>
      </c>
      <c r="J1" s="29" t="s">
        <v>1263</v>
      </c>
      <c r="K1" s="29" t="s">
        <v>1273</v>
      </c>
    </row>
    <row r="2" spans="1:11" x14ac:dyDescent="0.25">
      <c r="A2" s="5"/>
      <c r="B2" s="6" t="s">
        <v>1085</v>
      </c>
      <c r="C2" s="7"/>
      <c r="D2" s="7"/>
      <c r="E2" s="7"/>
      <c r="F2" s="7"/>
      <c r="G2" s="7"/>
      <c r="H2" s="13"/>
      <c r="I2" s="10"/>
      <c r="J2" s="10"/>
      <c r="K2" s="10"/>
    </row>
    <row r="3" spans="1:11" x14ac:dyDescent="0.25">
      <c r="A3" s="5"/>
      <c r="B3" s="6" t="s">
        <v>92</v>
      </c>
      <c r="C3" s="7"/>
      <c r="D3" s="7"/>
      <c r="E3" s="7"/>
      <c r="F3" s="7"/>
      <c r="G3" s="7"/>
      <c r="H3" s="13"/>
      <c r="I3" s="10"/>
      <c r="J3" s="10"/>
      <c r="K3" s="10"/>
    </row>
    <row r="4" spans="1:11" x14ac:dyDescent="0.25">
      <c r="A4" s="5"/>
      <c r="B4" s="6" t="s">
        <v>266</v>
      </c>
      <c r="C4" s="7"/>
      <c r="D4" s="7"/>
      <c r="E4" s="7"/>
      <c r="F4" s="7"/>
      <c r="G4" s="7"/>
      <c r="H4" s="13"/>
      <c r="I4" s="10"/>
      <c r="J4" s="10"/>
      <c r="K4" s="10"/>
    </row>
    <row r="5" spans="1:11" x14ac:dyDescent="0.25">
      <c r="A5" s="9"/>
      <c r="B5" s="10"/>
      <c r="C5" s="11"/>
      <c r="D5" s="11"/>
      <c r="E5" s="11"/>
      <c r="F5" s="11"/>
      <c r="G5" s="11"/>
      <c r="H5" s="13"/>
      <c r="I5" s="10"/>
      <c r="J5" s="10"/>
      <c r="K5" s="10"/>
    </row>
    <row r="6" spans="1:11" x14ac:dyDescent="0.25">
      <c r="A6" s="9" t="s">
        <v>1086</v>
      </c>
      <c r="B6" s="10" t="s">
        <v>269</v>
      </c>
      <c r="C6" s="11">
        <v>5477</v>
      </c>
      <c r="D6" s="11">
        <v>872.8</v>
      </c>
      <c r="E6" s="11">
        <v>3825.66</v>
      </c>
      <c r="F6" s="11">
        <v>1651.34</v>
      </c>
      <c r="G6" s="11">
        <v>69.84</v>
      </c>
      <c r="H6" s="13"/>
      <c r="I6" s="11">
        <f>C6+H6</f>
        <v>5477</v>
      </c>
      <c r="J6" s="11">
        <f>I6*6/100+I6</f>
        <v>5805.62</v>
      </c>
      <c r="K6" s="11">
        <f>J6*6/100+J6</f>
        <v>6153.9571999999998</v>
      </c>
    </row>
    <row r="7" spans="1:11" x14ac:dyDescent="0.25">
      <c r="A7" s="9" t="s">
        <v>1087</v>
      </c>
      <c r="B7" s="10" t="s">
        <v>272</v>
      </c>
      <c r="C7" s="11">
        <v>0</v>
      </c>
      <c r="D7" s="11">
        <v>193.03</v>
      </c>
      <c r="E7" s="11">
        <v>15286.5</v>
      </c>
      <c r="F7" s="11">
        <v>-15286.5</v>
      </c>
      <c r="G7" s="11">
        <v>0</v>
      </c>
      <c r="H7" s="13"/>
      <c r="I7" s="11">
        <f t="shared" ref="I7:I70" si="0">C7+H7</f>
        <v>0</v>
      </c>
      <c r="J7" s="11">
        <f t="shared" ref="J7:K7" si="1">I7*6/100+I7</f>
        <v>0</v>
      </c>
      <c r="K7" s="11">
        <f t="shared" si="1"/>
        <v>0</v>
      </c>
    </row>
    <row r="8" spans="1:11" x14ac:dyDescent="0.25">
      <c r="A8" s="9" t="s">
        <v>1088</v>
      </c>
      <c r="B8" s="10" t="s">
        <v>279</v>
      </c>
      <c r="C8" s="11">
        <v>59665</v>
      </c>
      <c r="D8" s="11">
        <v>0</v>
      </c>
      <c r="E8" s="11">
        <v>0</v>
      </c>
      <c r="F8" s="11">
        <v>59665</v>
      </c>
      <c r="G8" s="11">
        <v>0</v>
      </c>
      <c r="H8" s="13"/>
      <c r="I8" s="11">
        <f t="shared" si="0"/>
        <v>59665</v>
      </c>
      <c r="J8" s="11">
        <f t="shared" ref="J8:K8" si="2">I8*6/100+I8</f>
        <v>63244.9</v>
      </c>
      <c r="K8" s="11">
        <f t="shared" si="2"/>
        <v>67039.593999999997</v>
      </c>
    </row>
    <row r="9" spans="1:11" x14ac:dyDescent="0.25">
      <c r="A9" s="9"/>
      <c r="B9" s="10"/>
      <c r="C9" s="11"/>
      <c r="D9" s="11"/>
      <c r="E9" s="11"/>
      <c r="F9" s="11"/>
      <c r="G9" s="11"/>
      <c r="H9" s="13"/>
      <c r="I9" s="11">
        <f t="shared" si="0"/>
        <v>0</v>
      </c>
      <c r="J9" s="11">
        <f t="shared" ref="J9:K9" si="3">I9*6/100+I9</f>
        <v>0</v>
      </c>
      <c r="K9" s="11">
        <f t="shared" si="3"/>
        <v>0</v>
      </c>
    </row>
    <row r="10" spans="1:11" x14ac:dyDescent="0.25">
      <c r="A10" s="5"/>
      <c r="B10" s="6" t="s">
        <v>280</v>
      </c>
      <c r="C10" s="7">
        <v>65142</v>
      </c>
      <c r="D10" s="7">
        <v>1065.83</v>
      </c>
      <c r="E10" s="7">
        <v>19112.16</v>
      </c>
      <c r="F10" s="7">
        <v>46029.84</v>
      </c>
      <c r="G10" s="7">
        <v>29.33</v>
      </c>
      <c r="H10" s="13">
        <f>SUM(H6:H8)</f>
        <v>0</v>
      </c>
      <c r="I10" s="11">
        <f t="shared" si="0"/>
        <v>65142</v>
      </c>
      <c r="J10" s="11">
        <f t="shared" ref="J10:K10" si="4">I10*6/100+I10</f>
        <v>69050.52</v>
      </c>
      <c r="K10" s="11">
        <f t="shared" si="4"/>
        <v>73193.551200000002</v>
      </c>
    </row>
    <row r="11" spans="1:11" x14ac:dyDescent="0.25">
      <c r="A11" s="5"/>
      <c r="B11" s="6"/>
      <c r="C11" s="7"/>
      <c r="D11" s="7"/>
      <c r="E11" s="7"/>
      <c r="F11" s="7"/>
      <c r="G11" s="7"/>
      <c r="H11" s="13"/>
      <c r="I11" s="11">
        <f t="shared" si="0"/>
        <v>0</v>
      </c>
      <c r="J11" s="11">
        <f t="shared" ref="J11:K11" si="5">I11*6/100+I11</f>
        <v>0</v>
      </c>
      <c r="K11" s="11">
        <f t="shared" si="5"/>
        <v>0</v>
      </c>
    </row>
    <row r="12" spans="1:11" x14ac:dyDescent="0.25">
      <c r="A12" s="5"/>
      <c r="B12" s="6" t="s">
        <v>281</v>
      </c>
      <c r="C12" s="7">
        <v>65142</v>
      </c>
      <c r="D12" s="7">
        <v>1065.83</v>
      </c>
      <c r="E12" s="7">
        <v>19112.16</v>
      </c>
      <c r="F12" s="7">
        <v>46029.84</v>
      </c>
      <c r="G12" s="7">
        <v>29.33</v>
      </c>
      <c r="H12" s="13">
        <f>H10</f>
        <v>0</v>
      </c>
      <c r="I12" s="11">
        <f t="shared" si="0"/>
        <v>65142</v>
      </c>
      <c r="J12" s="11">
        <f t="shared" ref="J12:K12" si="6">I12*6/100+I12</f>
        <v>69050.52</v>
      </c>
      <c r="K12" s="11">
        <f t="shared" si="6"/>
        <v>73193.551200000002</v>
      </c>
    </row>
    <row r="13" spans="1:11" x14ac:dyDescent="0.25">
      <c r="A13" s="9"/>
      <c r="B13" s="10"/>
      <c r="C13" s="11"/>
      <c r="D13" s="11"/>
      <c r="E13" s="11"/>
      <c r="F13" s="11"/>
      <c r="G13" s="11"/>
      <c r="H13" s="13"/>
      <c r="I13" s="11">
        <f t="shared" si="0"/>
        <v>0</v>
      </c>
      <c r="J13" s="11">
        <f t="shared" ref="J13:K13" si="7">I13*6/100+I13</f>
        <v>0</v>
      </c>
      <c r="K13" s="11">
        <f t="shared" si="7"/>
        <v>0</v>
      </c>
    </row>
    <row r="14" spans="1:11" x14ac:dyDescent="0.25">
      <c r="A14" s="5"/>
      <c r="B14" s="6" t="s">
        <v>1089</v>
      </c>
      <c r="C14" s="7"/>
      <c r="D14" s="7"/>
      <c r="E14" s="7"/>
      <c r="F14" s="7"/>
      <c r="G14" s="7"/>
      <c r="H14" s="13"/>
      <c r="I14" s="11">
        <f t="shared" si="0"/>
        <v>0</v>
      </c>
      <c r="J14" s="11">
        <f t="shared" ref="J14:K14" si="8">I14*6/100+I14</f>
        <v>0</v>
      </c>
      <c r="K14" s="11">
        <f t="shared" si="8"/>
        <v>0</v>
      </c>
    </row>
    <row r="15" spans="1:11" x14ac:dyDescent="0.25">
      <c r="A15" s="5"/>
      <c r="B15" s="6" t="s">
        <v>92</v>
      </c>
      <c r="C15" s="7"/>
      <c r="D15" s="7"/>
      <c r="E15" s="7"/>
      <c r="F15" s="7"/>
      <c r="G15" s="7"/>
      <c r="H15" s="13"/>
      <c r="I15" s="11">
        <f t="shared" si="0"/>
        <v>0</v>
      </c>
      <c r="J15" s="11">
        <f t="shared" ref="J15:K15" si="9">I15*6/100+I15</f>
        <v>0</v>
      </c>
      <c r="K15" s="11">
        <f t="shared" si="9"/>
        <v>0</v>
      </c>
    </row>
    <row r="16" spans="1:11" x14ac:dyDescent="0.25">
      <c r="A16" s="5"/>
      <c r="B16" s="6" t="s">
        <v>93</v>
      </c>
      <c r="C16" s="7"/>
      <c r="D16" s="7"/>
      <c r="E16" s="7"/>
      <c r="F16" s="7"/>
      <c r="G16" s="7"/>
      <c r="H16" s="13"/>
      <c r="I16" s="11">
        <f t="shared" si="0"/>
        <v>0</v>
      </c>
      <c r="J16" s="11">
        <f t="shared" ref="J16:K16" si="10">I16*6/100+I16</f>
        <v>0</v>
      </c>
      <c r="K16" s="11">
        <f t="shared" si="10"/>
        <v>0</v>
      </c>
    </row>
    <row r="17" spans="1:11" x14ac:dyDescent="0.25">
      <c r="A17" s="5"/>
      <c r="B17" s="6" t="s">
        <v>94</v>
      </c>
      <c r="C17" s="7"/>
      <c r="D17" s="7"/>
      <c r="E17" s="7"/>
      <c r="F17" s="7"/>
      <c r="G17" s="7"/>
      <c r="H17" s="13"/>
      <c r="I17" s="11">
        <f t="shared" si="0"/>
        <v>0</v>
      </c>
      <c r="J17" s="11">
        <f t="shared" ref="J17:K17" si="11">I17*6/100+I17</f>
        <v>0</v>
      </c>
      <c r="K17" s="11">
        <f t="shared" si="11"/>
        <v>0</v>
      </c>
    </row>
    <row r="18" spans="1:11" x14ac:dyDescent="0.25">
      <c r="A18" s="5"/>
      <c r="B18" s="6" t="s">
        <v>95</v>
      </c>
      <c r="C18" s="7"/>
      <c r="D18" s="7"/>
      <c r="E18" s="7"/>
      <c r="F18" s="7"/>
      <c r="G18" s="7"/>
      <c r="H18" s="13"/>
      <c r="I18" s="11">
        <f t="shared" si="0"/>
        <v>0</v>
      </c>
      <c r="J18" s="11">
        <f t="shared" ref="J18:K18" si="12">I18*6/100+I18</f>
        <v>0</v>
      </c>
      <c r="K18" s="11">
        <f t="shared" si="12"/>
        <v>0</v>
      </c>
    </row>
    <row r="19" spans="1:11" x14ac:dyDescent="0.25">
      <c r="A19" s="5"/>
      <c r="B19" s="6" t="s">
        <v>116</v>
      </c>
      <c r="C19" s="7"/>
      <c r="D19" s="7"/>
      <c r="E19" s="7"/>
      <c r="F19" s="7"/>
      <c r="G19" s="7"/>
      <c r="H19" s="13"/>
      <c r="I19" s="11">
        <f t="shared" si="0"/>
        <v>0</v>
      </c>
      <c r="J19" s="11">
        <f t="shared" ref="J19:K19" si="13">I19*6/100+I19</f>
        <v>0</v>
      </c>
      <c r="K19" s="11">
        <f t="shared" si="13"/>
        <v>0</v>
      </c>
    </row>
    <row r="20" spans="1:11" x14ac:dyDescent="0.25">
      <c r="A20" s="9"/>
      <c r="B20" s="10"/>
      <c r="C20" s="11"/>
      <c r="D20" s="11"/>
      <c r="E20" s="11"/>
      <c r="F20" s="11"/>
      <c r="G20" s="11"/>
      <c r="H20" s="13"/>
      <c r="I20" s="11">
        <f t="shared" si="0"/>
        <v>0</v>
      </c>
      <c r="J20" s="11">
        <f t="shared" ref="J20:K20" si="14">I20*6/100+I20</f>
        <v>0</v>
      </c>
      <c r="K20" s="11">
        <f t="shared" si="14"/>
        <v>0</v>
      </c>
    </row>
    <row r="21" spans="1:11" x14ac:dyDescent="0.25">
      <c r="A21" s="9" t="s">
        <v>1090</v>
      </c>
      <c r="B21" s="10" t="s">
        <v>117</v>
      </c>
      <c r="C21" s="11">
        <v>1119328</v>
      </c>
      <c r="D21" s="11">
        <v>65030.73</v>
      </c>
      <c r="E21" s="11">
        <v>423890.47</v>
      </c>
      <c r="F21" s="11">
        <v>695437.53</v>
      </c>
      <c r="G21" s="11">
        <v>37.869999999999997</v>
      </c>
      <c r="H21" s="13"/>
      <c r="I21" s="11">
        <f t="shared" si="0"/>
        <v>1119328</v>
      </c>
      <c r="J21" s="11">
        <f t="shared" ref="J21:K21" si="15">I21*6/100+I21</f>
        <v>1186487.68</v>
      </c>
      <c r="K21" s="11">
        <f t="shared" si="15"/>
        <v>1257676.9408</v>
      </c>
    </row>
    <row r="22" spans="1:11" x14ac:dyDescent="0.25">
      <c r="A22" s="9" t="s">
        <v>1091</v>
      </c>
      <c r="B22" s="10" t="s">
        <v>118</v>
      </c>
      <c r="C22" s="11">
        <v>30511</v>
      </c>
      <c r="D22" s="11">
        <v>0</v>
      </c>
      <c r="E22" s="11">
        <v>0</v>
      </c>
      <c r="F22" s="11">
        <v>30511</v>
      </c>
      <c r="G22" s="11">
        <v>0</v>
      </c>
      <c r="H22" s="13"/>
      <c r="I22" s="11">
        <f t="shared" si="0"/>
        <v>30511</v>
      </c>
      <c r="J22" s="11">
        <f t="shared" ref="J22:K22" si="16">I22*6/100+I22</f>
        <v>32341.66</v>
      </c>
      <c r="K22" s="11">
        <f t="shared" si="16"/>
        <v>34282.159599999999</v>
      </c>
    </row>
    <row r="23" spans="1:11" x14ac:dyDescent="0.25">
      <c r="A23" s="9" t="s">
        <v>1092</v>
      </c>
      <c r="B23" s="10" t="s">
        <v>119</v>
      </c>
      <c r="C23" s="11">
        <v>0</v>
      </c>
      <c r="D23" s="11">
        <v>3333.33</v>
      </c>
      <c r="E23" s="11">
        <v>19999.98</v>
      </c>
      <c r="F23" s="11">
        <v>-19999.98</v>
      </c>
      <c r="G23" s="11">
        <v>0</v>
      </c>
      <c r="H23" s="13"/>
      <c r="I23" s="11">
        <f t="shared" si="0"/>
        <v>0</v>
      </c>
      <c r="J23" s="11">
        <f t="shared" ref="J23:K23" si="17">I23*6/100+I23</f>
        <v>0</v>
      </c>
      <c r="K23" s="11">
        <f t="shared" si="17"/>
        <v>0</v>
      </c>
    </row>
    <row r="24" spans="1:11" x14ac:dyDescent="0.25">
      <c r="A24" s="9"/>
      <c r="B24" s="10"/>
      <c r="C24" s="11"/>
      <c r="D24" s="11"/>
      <c r="E24" s="11"/>
      <c r="F24" s="11"/>
      <c r="G24" s="11"/>
      <c r="H24" s="13"/>
      <c r="I24" s="11">
        <f t="shared" si="0"/>
        <v>0</v>
      </c>
      <c r="J24" s="11">
        <f t="shared" ref="J24:K24" si="18">I24*6/100+I24</f>
        <v>0</v>
      </c>
      <c r="K24" s="11">
        <f t="shared" si="18"/>
        <v>0</v>
      </c>
    </row>
    <row r="25" spans="1:11" x14ac:dyDescent="0.25">
      <c r="A25" s="5"/>
      <c r="B25" s="6" t="s">
        <v>120</v>
      </c>
      <c r="C25" s="7">
        <v>1149839</v>
      </c>
      <c r="D25" s="7">
        <v>68364.06</v>
      </c>
      <c r="E25" s="7">
        <v>443890.45</v>
      </c>
      <c r="F25" s="7">
        <v>705948.55</v>
      </c>
      <c r="G25" s="7">
        <v>38.6</v>
      </c>
      <c r="H25" s="13">
        <f>SUM(H21:H23)</f>
        <v>0</v>
      </c>
      <c r="I25" s="11">
        <f t="shared" si="0"/>
        <v>1149839</v>
      </c>
      <c r="J25" s="11">
        <f t="shared" ref="J25:K25" si="19">I25*6/100+I25</f>
        <v>1218829.3400000001</v>
      </c>
      <c r="K25" s="11">
        <f t="shared" si="19"/>
        <v>1291959.1004000001</v>
      </c>
    </row>
    <row r="26" spans="1:11" x14ac:dyDescent="0.25">
      <c r="A26" s="5"/>
      <c r="B26" s="6"/>
      <c r="C26" s="7"/>
      <c r="D26" s="7"/>
      <c r="E26" s="7"/>
      <c r="F26" s="7"/>
      <c r="G26" s="7"/>
      <c r="H26" s="13"/>
      <c r="I26" s="11">
        <f t="shared" si="0"/>
        <v>0</v>
      </c>
      <c r="J26" s="11">
        <f t="shared" ref="J26:K26" si="20">I26*6/100+I26</f>
        <v>0</v>
      </c>
      <c r="K26" s="11">
        <f t="shared" si="20"/>
        <v>0</v>
      </c>
    </row>
    <row r="27" spans="1:11" x14ac:dyDescent="0.25">
      <c r="A27" s="5"/>
      <c r="B27" s="6" t="s">
        <v>125</v>
      </c>
      <c r="C27" s="7">
        <v>1149839</v>
      </c>
      <c r="D27" s="7">
        <v>68364.06</v>
      </c>
      <c r="E27" s="7">
        <v>443890.45</v>
      </c>
      <c r="F27" s="7">
        <v>705948.55</v>
      </c>
      <c r="G27" s="7">
        <v>38.6</v>
      </c>
      <c r="H27" s="13">
        <f>H25</f>
        <v>0</v>
      </c>
      <c r="I27" s="11">
        <f t="shared" si="0"/>
        <v>1149839</v>
      </c>
      <c r="J27" s="11">
        <f t="shared" ref="J27:K27" si="21">I27*6/100+I27</f>
        <v>1218829.3400000001</v>
      </c>
      <c r="K27" s="11">
        <f t="shared" si="21"/>
        <v>1291959.1004000001</v>
      </c>
    </row>
    <row r="28" spans="1:11" x14ac:dyDescent="0.25">
      <c r="A28" s="5"/>
      <c r="B28" s="6"/>
      <c r="C28" s="7"/>
      <c r="D28" s="7"/>
      <c r="E28" s="7"/>
      <c r="F28" s="7"/>
      <c r="G28" s="7"/>
      <c r="H28" s="13"/>
      <c r="I28" s="11">
        <f t="shared" si="0"/>
        <v>0</v>
      </c>
      <c r="J28" s="11">
        <f t="shared" ref="J28:K28" si="22">I28*6/100+I28</f>
        <v>0</v>
      </c>
      <c r="K28" s="11">
        <f t="shared" si="22"/>
        <v>0</v>
      </c>
    </row>
    <row r="29" spans="1:11" x14ac:dyDescent="0.25">
      <c r="A29" s="5"/>
      <c r="B29" s="6" t="s">
        <v>127</v>
      </c>
      <c r="C29" s="7">
        <v>1149839</v>
      </c>
      <c r="D29" s="7">
        <v>68364.06</v>
      </c>
      <c r="E29" s="7">
        <v>443890.45</v>
      </c>
      <c r="F29" s="7">
        <v>705948.55</v>
      </c>
      <c r="G29" s="7">
        <v>38.6</v>
      </c>
      <c r="H29" s="13">
        <f>H27</f>
        <v>0</v>
      </c>
      <c r="I29" s="11">
        <f t="shared" si="0"/>
        <v>1149839</v>
      </c>
      <c r="J29" s="11">
        <f t="shared" ref="J29:K29" si="23">I29*6/100+I29</f>
        <v>1218829.3400000001</v>
      </c>
      <c r="K29" s="11">
        <f t="shared" si="23"/>
        <v>1291959.1004000001</v>
      </c>
    </row>
    <row r="30" spans="1:11" x14ac:dyDescent="0.25">
      <c r="A30" s="5"/>
      <c r="B30" s="6"/>
      <c r="C30" s="7"/>
      <c r="D30" s="7"/>
      <c r="E30" s="7"/>
      <c r="F30" s="7"/>
      <c r="G30" s="7"/>
      <c r="H30" s="13"/>
      <c r="I30" s="11">
        <f t="shared" si="0"/>
        <v>0</v>
      </c>
      <c r="J30" s="11">
        <f t="shared" ref="J30:K30" si="24">I30*6/100+I30</f>
        <v>0</v>
      </c>
      <c r="K30" s="11">
        <f t="shared" si="24"/>
        <v>0</v>
      </c>
    </row>
    <row r="31" spans="1:11" x14ac:dyDescent="0.25">
      <c r="A31" s="5"/>
      <c r="B31" s="6" t="s">
        <v>128</v>
      </c>
      <c r="C31" s="7"/>
      <c r="D31" s="7"/>
      <c r="E31" s="7"/>
      <c r="F31" s="7"/>
      <c r="G31" s="7"/>
      <c r="H31" s="13"/>
      <c r="I31" s="11">
        <f t="shared" si="0"/>
        <v>0</v>
      </c>
      <c r="J31" s="11">
        <f t="shared" ref="J31:K31" si="25">I31*6/100+I31</f>
        <v>0</v>
      </c>
      <c r="K31" s="11">
        <f t="shared" si="25"/>
        <v>0</v>
      </c>
    </row>
    <row r="32" spans="1:11" x14ac:dyDescent="0.25">
      <c r="A32" s="5"/>
      <c r="B32" s="6" t="s">
        <v>129</v>
      </c>
      <c r="C32" s="7"/>
      <c r="D32" s="7"/>
      <c r="E32" s="7"/>
      <c r="F32" s="7"/>
      <c r="G32" s="7"/>
      <c r="H32" s="13"/>
      <c r="I32" s="11">
        <f t="shared" si="0"/>
        <v>0</v>
      </c>
      <c r="J32" s="11">
        <f t="shared" ref="J32:K32" si="26">I32*6/100+I32</f>
        <v>0</v>
      </c>
      <c r="K32" s="11">
        <f t="shared" si="26"/>
        <v>0</v>
      </c>
    </row>
    <row r="33" spans="1:11" x14ac:dyDescent="0.25">
      <c r="A33" s="5"/>
      <c r="B33" s="6"/>
      <c r="C33" s="7"/>
      <c r="D33" s="7"/>
      <c r="E33" s="7"/>
      <c r="F33" s="7"/>
      <c r="G33" s="7"/>
      <c r="H33" s="13"/>
      <c r="I33" s="11">
        <f t="shared" si="0"/>
        <v>0</v>
      </c>
      <c r="J33" s="11">
        <f t="shared" ref="J33:K33" si="27">I33*6/100+I33</f>
        <v>0</v>
      </c>
      <c r="K33" s="11">
        <f t="shared" si="27"/>
        <v>0</v>
      </c>
    </row>
    <row r="34" spans="1:11" x14ac:dyDescent="0.25">
      <c r="A34" s="9" t="s">
        <v>1093</v>
      </c>
      <c r="B34" s="10" t="s">
        <v>141</v>
      </c>
      <c r="C34" s="11">
        <v>93282</v>
      </c>
      <c r="D34" s="11">
        <v>0</v>
      </c>
      <c r="E34" s="11">
        <v>0</v>
      </c>
      <c r="F34" s="11">
        <v>93282</v>
      </c>
      <c r="G34" s="11">
        <v>0</v>
      </c>
      <c r="H34" s="13"/>
      <c r="I34" s="11">
        <f t="shared" si="0"/>
        <v>93282</v>
      </c>
      <c r="J34" s="11">
        <f t="shared" ref="J34:K34" si="28">I34*6/100+I34</f>
        <v>98878.92</v>
      </c>
      <c r="K34" s="11">
        <f t="shared" si="28"/>
        <v>104811.65519999999</v>
      </c>
    </row>
    <row r="35" spans="1:11" x14ac:dyDescent="0.25">
      <c r="A35" s="9"/>
      <c r="B35" s="10"/>
      <c r="C35" s="11"/>
      <c r="D35" s="11"/>
      <c r="E35" s="11"/>
      <c r="F35" s="11"/>
      <c r="G35" s="11"/>
      <c r="H35" s="13"/>
      <c r="I35" s="11">
        <f t="shared" si="0"/>
        <v>0</v>
      </c>
      <c r="J35" s="11">
        <f t="shared" ref="J35:K35" si="29">I35*6/100+I35</f>
        <v>0</v>
      </c>
      <c r="K35" s="11">
        <f t="shared" si="29"/>
        <v>0</v>
      </c>
    </row>
    <row r="36" spans="1:11" x14ac:dyDescent="0.25">
      <c r="A36" s="5"/>
      <c r="B36" s="6" t="s">
        <v>143</v>
      </c>
      <c r="C36" s="7">
        <v>93282</v>
      </c>
      <c r="D36" s="7">
        <v>0</v>
      </c>
      <c r="E36" s="7">
        <v>0</v>
      </c>
      <c r="F36" s="7">
        <v>93282</v>
      </c>
      <c r="G36" s="7">
        <v>0</v>
      </c>
      <c r="H36" s="13">
        <f>H34</f>
        <v>0</v>
      </c>
      <c r="I36" s="11">
        <f t="shared" si="0"/>
        <v>93282</v>
      </c>
      <c r="J36" s="11">
        <f t="shared" ref="J36:K36" si="30">I36*6/100+I36</f>
        <v>98878.92</v>
      </c>
      <c r="K36" s="11">
        <f t="shared" si="30"/>
        <v>104811.65519999999</v>
      </c>
    </row>
    <row r="37" spans="1:11" x14ac:dyDescent="0.25">
      <c r="A37" s="9"/>
      <c r="B37" s="10"/>
      <c r="C37" s="11"/>
      <c r="D37" s="11"/>
      <c r="E37" s="11"/>
      <c r="F37" s="11"/>
      <c r="G37" s="11"/>
      <c r="H37" s="13"/>
      <c r="I37" s="11">
        <f t="shared" si="0"/>
        <v>0</v>
      </c>
      <c r="J37" s="11">
        <f t="shared" ref="J37:K37" si="31">I37*6/100+I37</f>
        <v>0</v>
      </c>
      <c r="K37" s="11">
        <f t="shared" si="31"/>
        <v>0</v>
      </c>
    </row>
    <row r="38" spans="1:11" x14ac:dyDescent="0.25">
      <c r="A38" s="5"/>
      <c r="B38" s="6" t="s">
        <v>155</v>
      </c>
      <c r="C38" s="7">
        <v>93282</v>
      </c>
      <c r="D38" s="7">
        <v>0</v>
      </c>
      <c r="E38" s="7">
        <v>0</v>
      </c>
      <c r="F38" s="7">
        <v>93282</v>
      </c>
      <c r="G38" s="7">
        <v>0</v>
      </c>
      <c r="H38" s="13">
        <f>H36</f>
        <v>0</v>
      </c>
      <c r="I38" s="11">
        <f t="shared" si="0"/>
        <v>93282</v>
      </c>
      <c r="J38" s="11">
        <f t="shared" ref="J38:K38" si="32">I38*6/100+I38</f>
        <v>98878.92</v>
      </c>
      <c r="K38" s="11">
        <f t="shared" si="32"/>
        <v>104811.65519999999</v>
      </c>
    </row>
    <row r="39" spans="1:11" x14ac:dyDescent="0.25">
      <c r="A39" s="5"/>
      <c r="B39" s="6"/>
      <c r="C39" s="7"/>
      <c r="D39" s="7"/>
      <c r="E39" s="7"/>
      <c r="F39" s="7"/>
      <c r="G39" s="7"/>
      <c r="H39" s="13"/>
      <c r="I39" s="11">
        <f t="shared" si="0"/>
        <v>0</v>
      </c>
      <c r="J39" s="11">
        <f t="shared" ref="J39:K39" si="33">I39*6/100+I39</f>
        <v>0</v>
      </c>
      <c r="K39" s="11">
        <f t="shared" si="33"/>
        <v>0</v>
      </c>
    </row>
    <row r="40" spans="1:11" x14ac:dyDescent="0.25">
      <c r="A40" s="5"/>
      <c r="B40" s="6" t="s">
        <v>156</v>
      </c>
      <c r="C40" s="7">
        <v>1243121</v>
      </c>
      <c r="D40" s="7">
        <v>68364.06</v>
      </c>
      <c r="E40" s="7">
        <v>443890.45</v>
      </c>
      <c r="F40" s="7">
        <v>799230.55</v>
      </c>
      <c r="G40" s="7">
        <v>35.700000000000003</v>
      </c>
      <c r="H40" s="13">
        <f>H29+H38</f>
        <v>0</v>
      </c>
      <c r="I40" s="11">
        <f t="shared" si="0"/>
        <v>1243121</v>
      </c>
      <c r="J40" s="11">
        <f t="shared" ref="J40:K40" si="34">I40*6/100+I40</f>
        <v>1317708.26</v>
      </c>
      <c r="K40" s="11">
        <f t="shared" si="34"/>
        <v>1396770.7556</v>
      </c>
    </row>
    <row r="41" spans="1:11" x14ac:dyDescent="0.25">
      <c r="A41" s="5"/>
      <c r="B41" s="6"/>
      <c r="C41" s="7"/>
      <c r="D41" s="7"/>
      <c r="E41" s="7"/>
      <c r="F41" s="7"/>
      <c r="G41" s="7"/>
      <c r="H41" s="13"/>
      <c r="I41" s="11">
        <f t="shared" si="0"/>
        <v>0</v>
      </c>
      <c r="J41" s="11">
        <f t="shared" ref="J41:K41" si="35">I41*6/100+I41</f>
        <v>0</v>
      </c>
      <c r="K41" s="11">
        <f t="shared" si="35"/>
        <v>0</v>
      </c>
    </row>
    <row r="42" spans="1:11" x14ac:dyDescent="0.25">
      <c r="A42" s="5"/>
      <c r="B42" s="6" t="s">
        <v>218</v>
      </c>
      <c r="C42" s="7"/>
      <c r="D42" s="7"/>
      <c r="E42" s="7"/>
      <c r="F42" s="7"/>
      <c r="G42" s="7"/>
      <c r="H42" s="13"/>
      <c r="I42" s="11">
        <f t="shared" si="0"/>
        <v>0</v>
      </c>
      <c r="J42" s="11">
        <f t="shared" ref="J42:K42" si="36">I42*6/100+I42</f>
        <v>0</v>
      </c>
      <c r="K42" s="11">
        <f t="shared" si="36"/>
        <v>0</v>
      </c>
    </row>
    <row r="43" spans="1:11" x14ac:dyDescent="0.25">
      <c r="A43" s="9"/>
      <c r="B43" s="10"/>
      <c r="C43" s="11"/>
      <c r="D43" s="11"/>
      <c r="E43" s="11"/>
      <c r="F43" s="11"/>
      <c r="G43" s="11"/>
      <c r="H43" s="13"/>
      <c r="I43" s="11">
        <f t="shared" si="0"/>
        <v>0</v>
      </c>
      <c r="J43" s="11">
        <f t="shared" ref="J43:K43" si="37">I43*6/100+I43</f>
        <v>0</v>
      </c>
      <c r="K43" s="11">
        <f t="shared" si="37"/>
        <v>0</v>
      </c>
    </row>
    <row r="44" spans="1:11" x14ac:dyDescent="0.25">
      <c r="A44" s="9" t="s">
        <v>1094</v>
      </c>
      <c r="B44" s="10" t="s">
        <v>231</v>
      </c>
      <c r="C44" s="11">
        <v>2000</v>
      </c>
      <c r="D44" s="11">
        <v>0</v>
      </c>
      <c r="E44" s="11">
        <v>425.77</v>
      </c>
      <c r="F44" s="11">
        <v>1574.23</v>
      </c>
      <c r="G44" s="11">
        <v>21.28</v>
      </c>
      <c r="H44" s="13"/>
      <c r="I44" s="11">
        <f t="shared" si="0"/>
        <v>2000</v>
      </c>
      <c r="J44" s="11">
        <f t="shared" ref="J44:K44" si="38">I44*6/100+I44</f>
        <v>2120</v>
      </c>
      <c r="K44" s="11">
        <f t="shared" si="38"/>
        <v>2247.1999999999998</v>
      </c>
    </row>
    <row r="45" spans="1:11" x14ac:dyDescent="0.25">
      <c r="A45" s="9" t="s">
        <v>1095</v>
      </c>
      <c r="B45" s="10" t="s">
        <v>243</v>
      </c>
      <c r="C45" s="11">
        <v>0</v>
      </c>
      <c r="D45" s="11">
        <v>648.77</v>
      </c>
      <c r="E45" s="11">
        <v>4360.3100000000004</v>
      </c>
      <c r="F45" s="11">
        <v>-4360.3100000000004</v>
      </c>
      <c r="G45" s="11">
        <v>0</v>
      </c>
      <c r="H45" s="13"/>
      <c r="I45" s="11">
        <f t="shared" si="0"/>
        <v>0</v>
      </c>
      <c r="J45" s="11">
        <f t="shared" ref="J45:K45" si="39">I45*6/100+I45</f>
        <v>0</v>
      </c>
      <c r="K45" s="11">
        <f t="shared" si="39"/>
        <v>0</v>
      </c>
    </row>
    <row r="46" spans="1:11" x14ac:dyDescent="0.25">
      <c r="A46" s="9" t="s">
        <v>1096</v>
      </c>
      <c r="B46" s="10" t="s">
        <v>244</v>
      </c>
      <c r="C46" s="11">
        <v>75782</v>
      </c>
      <c r="D46" s="11">
        <v>0</v>
      </c>
      <c r="E46" s="11">
        <v>0</v>
      </c>
      <c r="F46" s="11">
        <v>75782</v>
      </c>
      <c r="G46" s="11">
        <v>0</v>
      </c>
      <c r="H46" s="13"/>
      <c r="I46" s="11">
        <f t="shared" si="0"/>
        <v>75782</v>
      </c>
      <c r="J46" s="11">
        <f t="shared" ref="J46:K46" si="40">I46*6/100+I46</f>
        <v>80328.92</v>
      </c>
      <c r="K46" s="11">
        <f t="shared" si="40"/>
        <v>85148.655199999994</v>
      </c>
    </row>
    <row r="47" spans="1:11" x14ac:dyDescent="0.25">
      <c r="A47" s="9" t="s">
        <v>1097</v>
      </c>
      <c r="B47" s="10" t="s">
        <v>244</v>
      </c>
      <c r="C47" s="11">
        <v>69507</v>
      </c>
      <c r="D47" s="11">
        <v>27736.82</v>
      </c>
      <c r="E47" s="11">
        <v>106919.21</v>
      </c>
      <c r="F47" s="11">
        <v>-37412.21</v>
      </c>
      <c r="G47" s="11">
        <v>153.82</v>
      </c>
      <c r="H47" s="13"/>
      <c r="I47" s="11">
        <f t="shared" si="0"/>
        <v>69507</v>
      </c>
      <c r="J47" s="11">
        <f t="shared" ref="J47:K47" si="41">I47*6/100+I47</f>
        <v>73677.42</v>
      </c>
      <c r="K47" s="11">
        <f t="shared" si="41"/>
        <v>78098.065199999997</v>
      </c>
    </row>
    <row r="48" spans="1:11" x14ac:dyDescent="0.25">
      <c r="A48" s="9" t="s">
        <v>1098</v>
      </c>
      <c r="B48" s="10" t="s">
        <v>245</v>
      </c>
      <c r="C48" s="11">
        <v>20000</v>
      </c>
      <c r="D48" s="11">
        <v>0</v>
      </c>
      <c r="E48" s="11">
        <v>0</v>
      </c>
      <c r="F48" s="11">
        <v>20000</v>
      </c>
      <c r="G48" s="11">
        <v>0</v>
      </c>
      <c r="H48" s="13"/>
      <c r="I48" s="11">
        <f t="shared" si="0"/>
        <v>20000</v>
      </c>
      <c r="J48" s="11">
        <f t="shared" ref="J48:K48" si="42">I48*6/100+I48</f>
        <v>21200</v>
      </c>
      <c r="K48" s="11">
        <f t="shared" si="42"/>
        <v>22472</v>
      </c>
    </row>
    <row r="49" spans="1:11" x14ac:dyDescent="0.25">
      <c r="A49" s="9" t="s">
        <v>1099</v>
      </c>
      <c r="B49" s="10" t="s">
        <v>248</v>
      </c>
      <c r="C49" s="11">
        <v>32921</v>
      </c>
      <c r="D49" s="11">
        <v>0</v>
      </c>
      <c r="E49" s="11">
        <v>1000</v>
      </c>
      <c r="F49" s="11">
        <v>31921</v>
      </c>
      <c r="G49" s="11">
        <v>3.03</v>
      </c>
      <c r="H49" s="13"/>
      <c r="I49" s="11">
        <f t="shared" si="0"/>
        <v>32921</v>
      </c>
      <c r="J49" s="11">
        <f t="shared" ref="J49:K49" si="43">I49*6/100+I49</f>
        <v>34896.26</v>
      </c>
      <c r="K49" s="11">
        <f t="shared" si="43"/>
        <v>36990.035600000003</v>
      </c>
    </row>
    <row r="50" spans="1:11" x14ac:dyDescent="0.25">
      <c r="A50" s="9"/>
      <c r="B50" s="10"/>
      <c r="C50" s="11"/>
      <c r="D50" s="11"/>
      <c r="E50" s="11"/>
      <c r="F50" s="11"/>
      <c r="G50" s="11"/>
      <c r="H50" s="13"/>
      <c r="I50" s="11">
        <f t="shared" si="0"/>
        <v>0</v>
      </c>
      <c r="J50" s="11">
        <f t="shared" ref="J50:K50" si="44">I50*6/100+I50</f>
        <v>0</v>
      </c>
      <c r="K50" s="11">
        <f t="shared" si="44"/>
        <v>0</v>
      </c>
    </row>
    <row r="51" spans="1:11" x14ac:dyDescent="0.25">
      <c r="A51" s="5"/>
      <c r="B51" s="6" t="s">
        <v>250</v>
      </c>
      <c r="C51" s="7">
        <v>200210</v>
      </c>
      <c r="D51" s="7">
        <v>28385.59</v>
      </c>
      <c r="E51" s="7">
        <v>112705.29</v>
      </c>
      <c r="F51" s="7">
        <v>87504.71</v>
      </c>
      <c r="G51" s="7">
        <v>56.29</v>
      </c>
      <c r="H51" s="13">
        <f>SUM(H44:H49)</f>
        <v>0</v>
      </c>
      <c r="I51" s="11">
        <f t="shared" si="0"/>
        <v>200210</v>
      </c>
      <c r="J51" s="11">
        <f t="shared" ref="J51:K51" si="45">I51*6/100+I51</f>
        <v>212222.6</v>
      </c>
      <c r="K51" s="11">
        <f t="shared" si="45"/>
        <v>224955.95600000001</v>
      </c>
    </row>
    <row r="52" spans="1:11" x14ac:dyDescent="0.25">
      <c r="A52" s="5"/>
      <c r="B52" s="6"/>
      <c r="C52" s="7"/>
      <c r="D52" s="7"/>
      <c r="E52" s="7"/>
      <c r="F52" s="7"/>
      <c r="G52" s="7"/>
      <c r="H52" s="13"/>
      <c r="I52" s="11">
        <f t="shared" si="0"/>
        <v>0</v>
      </c>
      <c r="J52" s="11">
        <f t="shared" ref="J52:K52" si="46">I52*6/100+I52</f>
        <v>0</v>
      </c>
      <c r="K52" s="11">
        <f t="shared" si="46"/>
        <v>0</v>
      </c>
    </row>
    <row r="53" spans="1:11" x14ac:dyDescent="0.25">
      <c r="A53" s="5"/>
      <c r="B53" s="6" t="s">
        <v>251</v>
      </c>
      <c r="C53" s="7"/>
      <c r="D53" s="7"/>
      <c r="E53" s="7"/>
      <c r="F53" s="7"/>
      <c r="G53" s="7"/>
      <c r="H53" s="13"/>
      <c r="I53" s="11">
        <f t="shared" si="0"/>
        <v>0</v>
      </c>
      <c r="J53" s="11">
        <f t="shared" ref="J53:K53" si="47">I53*6/100+I53</f>
        <v>0</v>
      </c>
      <c r="K53" s="11">
        <f t="shared" si="47"/>
        <v>0</v>
      </c>
    </row>
    <row r="54" spans="1:11" x14ac:dyDescent="0.25">
      <c r="A54" s="9"/>
      <c r="B54" s="10"/>
      <c r="C54" s="11"/>
      <c r="D54" s="11"/>
      <c r="E54" s="11"/>
      <c r="F54" s="11"/>
      <c r="G54" s="11"/>
      <c r="H54" s="13"/>
      <c r="I54" s="11">
        <f t="shared" si="0"/>
        <v>0</v>
      </c>
      <c r="J54" s="11">
        <f t="shared" ref="J54:K54" si="48">I54*6/100+I54</f>
        <v>0</v>
      </c>
      <c r="K54" s="11">
        <f t="shared" si="48"/>
        <v>0</v>
      </c>
    </row>
    <row r="55" spans="1:11" s="18" customFormat="1" x14ac:dyDescent="0.25">
      <c r="A55" s="15" t="s">
        <v>1100</v>
      </c>
      <c r="B55" s="16" t="s">
        <v>253</v>
      </c>
      <c r="C55" s="17">
        <v>1306377</v>
      </c>
      <c r="D55" s="17">
        <v>168482.78</v>
      </c>
      <c r="E55" s="17">
        <v>934333.39</v>
      </c>
      <c r="F55" s="17">
        <v>372043.61</v>
      </c>
      <c r="G55" s="17">
        <v>71.52</v>
      </c>
      <c r="H55" s="19">
        <v>550000</v>
      </c>
      <c r="I55" s="17">
        <f t="shared" si="0"/>
        <v>1856377</v>
      </c>
      <c r="J55" s="11">
        <f t="shared" ref="J55:K55" si="49">I55*6/100+I55</f>
        <v>1967759.62</v>
      </c>
      <c r="K55" s="11">
        <f t="shared" si="49"/>
        <v>2085825.1972000001</v>
      </c>
    </row>
    <row r="56" spans="1:11" x14ac:dyDescent="0.25">
      <c r="A56" s="9"/>
      <c r="B56" s="10"/>
      <c r="C56" s="11"/>
      <c r="D56" s="11"/>
      <c r="E56" s="11"/>
      <c r="F56" s="11"/>
      <c r="G56" s="11"/>
      <c r="H56" s="13"/>
      <c r="I56" s="11">
        <f t="shared" si="0"/>
        <v>0</v>
      </c>
      <c r="J56" s="11">
        <f t="shared" ref="J56:K56" si="50">I56*6/100+I56</f>
        <v>0</v>
      </c>
      <c r="K56" s="11">
        <f t="shared" si="50"/>
        <v>0</v>
      </c>
    </row>
    <row r="57" spans="1:11" x14ac:dyDescent="0.25">
      <c r="A57" s="5"/>
      <c r="B57" s="6" t="s">
        <v>255</v>
      </c>
      <c r="C57" s="7">
        <v>1306377</v>
      </c>
      <c r="D57" s="7">
        <v>168482.78</v>
      </c>
      <c r="E57" s="7">
        <v>934333.39</v>
      </c>
      <c r="F57" s="7">
        <v>372043.61</v>
      </c>
      <c r="G57" s="7">
        <v>71.52</v>
      </c>
      <c r="H57" s="13">
        <f>H55</f>
        <v>550000</v>
      </c>
      <c r="I57" s="11">
        <f t="shared" si="0"/>
        <v>1856377</v>
      </c>
      <c r="J57" s="11">
        <f t="shared" ref="J57:K57" si="51">I57*6/100+I57</f>
        <v>1967759.62</v>
      </c>
      <c r="K57" s="11">
        <f t="shared" si="51"/>
        <v>2085825.1972000001</v>
      </c>
    </row>
    <row r="58" spans="1:11" x14ac:dyDescent="0.25">
      <c r="A58" s="9"/>
      <c r="B58" s="10"/>
      <c r="C58" s="11"/>
      <c r="D58" s="11"/>
      <c r="E58" s="11"/>
      <c r="F58" s="11"/>
      <c r="G58" s="11"/>
      <c r="H58" s="13"/>
      <c r="I58" s="11">
        <f t="shared" si="0"/>
        <v>0</v>
      </c>
      <c r="J58" s="11">
        <f t="shared" ref="J58:K58" si="52">I58*6/100+I58</f>
        <v>0</v>
      </c>
      <c r="K58" s="11">
        <f t="shared" si="52"/>
        <v>0</v>
      </c>
    </row>
    <row r="59" spans="1:11" x14ac:dyDescent="0.25">
      <c r="A59" s="5"/>
      <c r="B59" s="6" t="s">
        <v>281</v>
      </c>
      <c r="C59" s="7">
        <v>2749708</v>
      </c>
      <c r="D59" s="7">
        <v>265232.43</v>
      </c>
      <c r="E59" s="7">
        <v>1490929.13</v>
      </c>
      <c r="F59" s="7">
        <v>1258778.8700000001</v>
      </c>
      <c r="G59" s="7">
        <v>54.22</v>
      </c>
      <c r="H59" s="13">
        <f>H40+H51+H57</f>
        <v>550000</v>
      </c>
      <c r="I59" s="11">
        <f>C59+H59</f>
        <v>3299708</v>
      </c>
      <c r="J59" s="11">
        <f>J40+J51+J57</f>
        <v>3497690.4800000004</v>
      </c>
      <c r="K59" s="11">
        <f>K40+K51+K57</f>
        <v>3707551.9088000003</v>
      </c>
    </row>
    <row r="60" spans="1:11" x14ac:dyDescent="0.25">
      <c r="A60" s="9"/>
      <c r="B60" s="10"/>
      <c r="C60" s="11"/>
      <c r="D60" s="11"/>
      <c r="E60" s="11"/>
      <c r="F60" s="11"/>
      <c r="G60" s="11"/>
      <c r="H60" s="13"/>
      <c r="I60" s="11">
        <f t="shared" si="0"/>
        <v>0</v>
      </c>
      <c r="J60" s="11">
        <f t="shared" ref="J60:K60" si="53">I60*6/100+I60</f>
        <v>0</v>
      </c>
      <c r="K60" s="11">
        <f t="shared" si="53"/>
        <v>0</v>
      </c>
    </row>
    <row r="61" spans="1:11" x14ac:dyDescent="0.25">
      <c r="A61" s="5"/>
      <c r="B61" s="6" t="s">
        <v>1101</v>
      </c>
      <c r="C61" s="7"/>
      <c r="D61" s="7"/>
      <c r="E61" s="7"/>
      <c r="F61" s="7"/>
      <c r="G61" s="7"/>
      <c r="H61" s="13"/>
      <c r="I61" s="11">
        <f t="shared" si="0"/>
        <v>0</v>
      </c>
      <c r="J61" s="11">
        <f t="shared" ref="J61:K61" si="54">I61*6/100+I61</f>
        <v>0</v>
      </c>
      <c r="K61" s="11">
        <f t="shared" si="54"/>
        <v>0</v>
      </c>
    </row>
    <row r="62" spans="1:11" x14ac:dyDescent="0.25">
      <c r="A62" s="5"/>
      <c r="B62" s="6" t="s">
        <v>92</v>
      </c>
      <c r="C62" s="7"/>
      <c r="D62" s="7"/>
      <c r="E62" s="7"/>
      <c r="F62" s="7"/>
      <c r="G62" s="7"/>
      <c r="H62" s="13"/>
      <c r="I62" s="11">
        <f t="shared" si="0"/>
        <v>0</v>
      </c>
      <c r="J62" s="11">
        <f t="shared" ref="J62:K62" si="55">I62*6/100+I62</f>
        <v>0</v>
      </c>
      <c r="K62" s="11">
        <f t="shared" si="55"/>
        <v>0</v>
      </c>
    </row>
    <row r="63" spans="1:11" x14ac:dyDescent="0.25">
      <c r="A63" s="5"/>
      <c r="B63" s="6" t="s">
        <v>93</v>
      </c>
      <c r="C63" s="7"/>
      <c r="D63" s="7"/>
      <c r="E63" s="7"/>
      <c r="F63" s="7"/>
      <c r="G63" s="7"/>
      <c r="H63" s="13"/>
      <c r="I63" s="11">
        <f t="shared" si="0"/>
        <v>0</v>
      </c>
      <c r="J63" s="11">
        <f t="shared" ref="J63:K63" si="56">I63*6/100+I63</f>
        <v>0</v>
      </c>
      <c r="K63" s="11">
        <f t="shared" si="56"/>
        <v>0</v>
      </c>
    </row>
    <row r="64" spans="1:11" x14ac:dyDescent="0.25">
      <c r="A64" s="5"/>
      <c r="B64" s="6" t="s">
        <v>128</v>
      </c>
      <c r="C64" s="7"/>
      <c r="D64" s="7"/>
      <c r="E64" s="7"/>
      <c r="F64" s="7"/>
      <c r="G64" s="7"/>
      <c r="H64" s="13"/>
      <c r="I64" s="11">
        <f t="shared" si="0"/>
        <v>0</v>
      </c>
      <c r="J64" s="11">
        <f t="shared" ref="J64:K64" si="57">I64*6/100+I64</f>
        <v>0</v>
      </c>
      <c r="K64" s="11">
        <f t="shared" si="57"/>
        <v>0</v>
      </c>
    </row>
    <row r="65" spans="1:11" x14ac:dyDescent="0.25">
      <c r="A65" s="5"/>
      <c r="B65" s="6" t="s">
        <v>129</v>
      </c>
      <c r="C65" s="7"/>
      <c r="D65" s="7"/>
      <c r="E65" s="7"/>
      <c r="F65" s="7"/>
      <c r="G65" s="7"/>
      <c r="H65" s="13"/>
      <c r="I65" s="11">
        <f t="shared" si="0"/>
        <v>0</v>
      </c>
      <c r="J65" s="11">
        <f t="shared" ref="J65:K65" si="58">I65*6/100+I65</f>
        <v>0</v>
      </c>
      <c r="K65" s="11">
        <f t="shared" si="58"/>
        <v>0</v>
      </c>
    </row>
    <row r="66" spans="1:11" x14ac:dyDescent="0.25">
      <c r="A66" s="9"/>
      <c r="B66" s="10"/>
      <c r="C66" s="11"/>
      <c r="D66" s="11"/>
      <c r="E66" s="11"/>
      <c r="F66" s="11"/>
      <c r="G66" s="11"/>
      <c r="H66" s="13"/>
      <c r="I66" s="11">
        <f t="shared" si="0"/>
        <v>0</v>
      </c>
      <c r="J66" s="11">
        <f t="shared" ref="J66:K66" si="59">I66*6/100+I66</f>
        <v>0</v>
      </c>
      <c r="K66" s="11">
        <f t="shared" si="59"/>
        <v>0</v>
      </c>
    </row>
    <row r="67" spans="1:11" x14ac:dyDescent="0.25">
      <c r="A67" s="9" t="s">
        <v>1102</v>
      </c>
      <c r="B67" s="10" t="s">
        <v>130</v>
      </c>
      <c r="C67" s="11">
        <v>2250293</v>
      </c>
      <c r="D67" s="11">
        <v>149776.38</v>
      </c>
      <c r="E67" s="11">
        <v>858335.01</v>
      </c>
      <c r="F67" s="11">
        <v>1391957.99</v>
      </c>
      <c r="G67" s="11">
        <v>38.14</v>
      </c>
      <c r="H67" s="13"/>
      <c r="I67" s="11">
        <f t="shared" si="0"/>
        <v>2250293</v>
      </c>
      <c r="J67" s="11">
        <f t="shared" ref="J67:K67" si="60">I67*6/100+I67</f>
        <v>2385310.58</v>
      </c>
      <c r="K67" s="11">
        <f t="shared" si="60"/>
        <v>2528429.2148000002</v>
      </c>
    </row>
    <row r="68" spans="1:11" x14ac:dyDescent="0.25">
      <c r="A68" s="9" t="s">
        <v>1103</v>
      </c>
      <c r="B68" s="10" t="s">
        <v>131</v>
      </c>
      <c r="C68" s="11">
        <v>242005</v>
      </c>
      <c r="D68" s="11">
        <v>19366.09</v>
      </c>
      <c r="E68" s="11">
        <v>55890.12</v>
      </c>
      <c r="F68" s="11">
        <v>186114.88</v>
      </c>
      <c r="G68" s="11">
        <v>23.09</v>
      </c>
      <c r="H68" s="13"/>
      <c r="I68" s="11">
        <f t="shared" si="0"/>
        <v>242005</v>
      </c>
      <c r="J68" s="11">
        <f t="shared" ref="J68:K68" si="61">I68*6/100+I68</f>
        <v>256525.3</v>
      </c>
      <c r="K68" s="11">
        <f t="shared" si="61"/>
        <v>271916.81799999997</v>
      </c>
    </row>
    <row r="69" spans="1:11" x14ac:dyDescent="0.25">
      <c r="A69" s="9" t="s">
        <v>1104</v>
      </c>
      <c r="B69" s="10" t="s">
        <v>132</v>
      </c>
      <c r="C69" s="11">
        <v>14100</v>
      </c>
      <c r="D69" s="11">
        <v>1175</v>
      </c>
      <c r="E69" s="11">
        <v>7050</v>
      </c>
      <c r="F69" s="11">
        <v>7050</v>
      </c>
      <c r="G69" s="11">
        <v>50</v>
      </c>
      <c r="H69" s="13"/>
      <c r="I69" s="11">
        <f t="shared" si="0"/>
        <v>14100</v>
      </c>
      <c r="J69" s="11">
        <f t="shared" ref="J69:K69" si="62">I69*6/100+I69</f>
        <v>14946</v>
      </c>
      <c r="K69" s="11">
        <f t="shared" si="62"/>
        <v>15842.76</v>
      </c>
    </row>
    <row r="70" spans="1:11" x14ac:dyDescent="0.25">
      <c r="A70" s="9" t="s">
        <v>1105</v>
      </c>
      <c r="B70" s="10" t="s">
        <v>133</v>
      </c>
      <c r="C70" s="11">
        <v>12528</v>
      </c>
      <c r="D70" s="11">
        <v>0</v>
      </c>
      <c r="E70" s="11">
        <v>0</v>
      </c>
      <c r="F70" s="11">
        <v>12528</v>
      </c>
      <c r="G70" s="11">
        <v>0</v>
      </c>
      <c r="H70" s="13"/>
      <c r="I70" s="11">
        <f t="shared" si="0"/>
        <v>12528</v>
      </c>
      <c r="J70" s="11">
        <f t="shared" ref="J70:K70" si="63">I70*6/100+I70</f>
        <v>13279.68</v>
      </c>
      <c r="K70" s="11">
        <f t="shared" si="63"/>
        <v>14076.460800000001</v>
      </c>
    </row>
    <row r="71" spans="1:11" x14ac:dyDescent="0.25">
      <c r="A71" s="9" t="s">
        <v>1106</v>
      </c>
      <c r="B71" s="10" t="s">
        <v>135</v>
      </c>
      <c r="C71" s="11">
        <v>72703</v>
      </c>
      <c r="D71" s="11">
        <v>0</v>
      </c>
      <c r="E71" s="11">
        <v>40256.050000000003</v>
      </c>
      <c r="F71" s="11">
        <v>32446.95</v>
      </c>
      <c r="G71" s="11">
        <v>55.37</v>
      </c>
      <c r="H71" s="13"/>
      <c r="I71" s="11">
        <f t="shared" ref="I71:I135" si="64">C71+H71</f>
        <v>72703</v>
      </c>
      <c r="J71" s="11">
        <f t="shared" ref="J71:K71" si="65">I71*6/100+I71</f>
        <v>77065.179999999993</v>
      </c>
      <c r="K71" s="11">
        <f t="shared" si="65"/>
        <v>81689.090799999991</v>
      </c>
    </row>
    <row r="72" spans="1:11" x14ac:dyDescent="0.25">
      <c r="A72" s="9" t="s">
        <v>1107</v>
      </c>
      <c r="B72" s="10" t="s">
        <v>136</v>
      </c>
      <c r="C72" s="11">
        <v>81810</v>
      </c>
      <c r="D72" s="11">
        <v>7075.76</v>
      </c>
      <c r="E72" s="11">
        <v>42454.559999999998</v>
      </c>
      <c r="F72" s="11">
        <v>39355.440000000002</v>
      </c>
      <c r="G72" s="11">
        <v>51.89</v>
      </c>
      <c r="H72" s="13"/>
      <c r="I72" s="11">
        <f t="shared" si="64"/>
        <v>81810</v>
      </c>
      <c r="J72" s="11">
        <f t="shared" ref="J72:K72" si="66">I72*6/100+I72</f>
        <v>86718.6</v>
      </c>
      <c r="K72" s="11">
        <f t="shared" si="66"/>
        <v>91921.716</v>
      </c>
    </row>
    <row r="73" spans="1:11" x14ac:dyDescent="0.25">
      <c r="A73" s="9" t="s">
        <v>1108</v>
      </c>
      <c r="B73" s="10" t="s">
        <v>137</v>
      </c>
      <c r="C73" s="11">
        <v>91041</v>
      </c>
      <c r="D73" s="11">
        <v>4068.38</v>
      </c>
      <c r="E73" s="11">
        <v>16674.52</v>
      </c>
      <c r="F73" s="11">
        <v>74366.48</v>
      </c>
      <c r="G73" s="11">
        <v>18.309999999999999</v>
      </c>
      <c r="H73" s="13"/>
      <c r="I73" s="11">
        <f t="shared" si="64"/>
        <v>91041</v>
      </c>
      <c r="J73" s="11">
        <f t="shared" ref="J73:K73" si="67">I73*6/100+I73</f>
        <v>96503.46</v>
      </c>
      <c r="K73" s="11">
        <f t="shared" si="67"/>
        <v>102293.6676</v>
      </c>
    </row>
    <row r="74" spans="1:11" x14ac:dyDescent="0.25">
      <c r="A74" s="9" t="s">
        <v>1109</v>
      </c>
      <c r="B74" s="10" t="s">
        <v>140</v>
      </c>
      <c r="C74" s="11">
        <v>0</v>
      </c>
      <c r="D74" s="11">
        <v>0</v>
      </c>
      <c r="E74" s="11">
        <v>10139.17</v>
      </c>
      <c r="F74" s="11">
        <v>-10139.17</v>
      </c>
      <c r="G74" s="11">
        <v>0</v>
      </c>
      <c r="H74" s="13"/>
      <c r="I74" s="11">
        <f t="shared" si="64"/>
        <v>0</v>
      </c>
      <c r="J74" s="11">
        <f t="shared" ref="J74:K74" si="68">I74*6/100+I74</f>
        <v>0</v>
      </c>
      <c r="K74" s="11">
        <f t="shared" si="68"/>
        <v>0</v>
      </c>
    </row>
    <row r="75" spans="1:11" x14ac:dyDescent="0.25">
      <c r="A75" s="9" t="s">
        <v>1110</v>
      </c>
      <c r="B75" s="10" t="s">
        <v>141</v>
      </c>
      <c r="C75" s="11">
        <v>0</v>
      </c>
      <c r="D75" s="11">
        <v>673.04</v>
      </c>
      <c r="E75" s="11">
        <v>3028.66</v>
      </c>
      <c r="F75" s="11">
        <v>-3028.66</v>
      </c>
      <c r="G75" s="11">
        <v>0</v>
      </c>
      <c r="H75" s="13"/>
      <c r="I75" s="11">
        <f t="shared" si="64"/>
        <v>0</v>
      </c>
      <c r="J75" s="11">
        <f t="shared" ref="J75:K75" si="69">I75*6/100+I75</f>
        <v>0</v>
      </c>
      <c r="K75" s="11">
        <f t="shared" si="69"/>
        <v>0</v>
      </c>
    </row>
    <row r="76" spans="1:11" x14ac:dyDescent="0.25">
      <c r="A76" s="9"/>
      <c r="B76" s="10"/>
      <c r="C76" s="11"/>
      <c r="D76" s="11"/>
      <c r="E76" s="11"/>
      <c r="F76" s="11"/>
      <c r="G76" s="11"/>
      <c r="H76" s="13"/>
      <c r="I76" s="11">
        <f t="shared" si="64"/>
        <v>0</v>
      </c>
      <c r="J76" s="11">
        <f t="shared" ref="J76:K76" si="70">I76*6/100+I76</f>
        <v>0</v>
      </c>
      <c r="K76" s="11">
        <f t="shared" si="70"/>
        <v>0</v>
      </c>
    </row>
    <row r="77" spans="1:11" x14ac:dyDescent="0.25">
      <c r="A77" s="5"/>
      <c r="B77" s="6" t="s">
        <v>143</v>
      </c>
      <c r="C77" s="7">
        <v>2764480</v>
      </c>
      <c r="D77" s="7">
        <v>182134.65</v>
      </c>
      <c r="E77" s="7">
        <v>1033828.09</v>
      </c>
      <c r="F77" s="7">
        <v>1730651.91</v>
      </c>
      <c r="G77" s="7">
        <v>37.39</v>
      </c>
      <c r="H77" s="13">
        <f>SUM(H67:H75)</f>
        <v>0</v>
      </c>
      <c r="I77" s="11">
        <f t="shared" si="64"/>
        <v>2764480</v>
      </c>
      <c r="J77" s="11">
        <f t="shared" ref="J77:K77" si="71">I77*6/100+I77</f>
        <v>2930348.8</v>
      </c>
      <c r="K77" s="11">
        <f t="shared" si="71"/>
        <v>3106169.7279999997</v>
      </c>
    </row>
    <row r="78" spans="1:11" x14ac:dyDescent="0.25">
      <c r="A78" s="5"/>
      <c r="B78" s="6"/>
      <c r="C78" s="7"/>
      <c r="D78" s="7"/>
      <c r="E78" s="7"/>
      <c r="F78" s="7"/>
      <c r="G78" s="7"/>
      <c r="H78" s="13"/>
      <c r="I78" s="11">
        <f t="shared" si="64"/>
        <v>0</v>
      </c>
      <c r="J78" s="11">
        <f t="shared" ref="J78:K78" si="72">I78*6/100+I78</f>
        <v>0</v>
      </c>
      <c r="K78" s="11">
        <f t="shared" si="72"/>
        <v>0</v>
      </c>
    </row>
    <row r="79" spans="1:11" x14ac:dyDescent="0.25">
      <c r="A79" s="5"/>
      <c r="B79" s="6" t="s">
        <v>144</v>
      </c>
      <c r="C79" s="7"/>
      <c r="D79" s="7"/>
      <c r="E79" s="7"/>
      <c r="F79" s="7"/>
      <c r="G79" s="7"/>
      <c r="H79" s="13"/>
      <c r="I79" s="11">
        <f t="shared" si="64"/>
        <v>0</v>
      </c>
      <c r="J79" s="11">
        <f t="shared" ref="J79:K79" si="73">I79*6/100+I79</f>
        <v>0</v>
      </c>
      <c r="K79" s="11">
        <f t="shared" si="73"/>
        <v>0</v>
      </c>
    </row>
    <row r="80" spans="1:11" x14ac:dyDescent="0.25">
      <c r="A80" s="5"/>
      <c r="B80" s="6"/>
      <c r="C80" s="7"/>
      <c r="D80" s="7"/>
      <c r="E80" s="7"/>
      <c r="F80" s="7"/>
      <c r="G80" s="7"/>
      <c r="H80" s="13"/>
      <c r="I80" s="11">
        <f t="shared" si="64"/>
        <v>0</v>
      </c>
      <c r="J80" s="11">
        <f t="shared" ref="J80:K80" si="74">I80*6/100+I80</f>
        <v>0</v>
      </c>
      <c r="K80" s="11">
        <f t="shared" si="74"/>
        <v>0</v>
      </c>
    </row>
    <row r="81" spans="1:11" x14ac:dyDescent="0.25">
      <c r="A81" s="9" t="s">
        <v>1111</v>
      </c>
      <c r="B81" s="10" t="s">
        <v>145</v>
      </c>
      <c r="C81" s="11">
        <v>762</v>
      </c>
      <c r="D81" s="11">
        <v>70</v>
      </c>
      <c r="E81" s="11">
        <v>402.5</v>
      </c>
      <c r="F81" s="11">
        <v>359.5</v>
      </c>
      <c r="G81" s="11">
        <v>52.82</v>
      </c>
      <c r="H81" s="13"/>
      <c r="I81" s="11">
        <f t="shared" si="64"/>
        <v>762</v>
      </c>
      <c r="J81" s="11">
        <f t="shared" ref="J81:K81" si="75">I81*6/100+I81</f>
        <v>807.72</v>
      </c>
      <c r="K81" s="11">
        <f t="shared" si="75"/>
        <v>856.18320000000006</v>
      </c>
    </row>
    <row r="82" spans="1:11" x14ac:dyDescent="0.25">
      <c r="A82" s="9" t="s">
        <v>1112</v>
      </c>
      <c r="B82" s="10" t="s">
        <v>146</v>
      </c>
      <c r="C82" s="11">
        <v>100786</v>
      </c>
      <c r="D82" s="11">
        <v>10970.4</v>
      </c>
      <c r="E82" s="11">
        <v>51907.199999999997</v>
      </c>
      <c r="F82" s="11">
        <v>48878.8</v>
      </c>
      <c r="G82" s="11">
        <v>51.5</v>
      </c>
      <c r="H82" s="13"/>
      <c r="I82" s="11">
        <f t="shared" si="64"/>
        <v>100786</v>
      </c>
      <c r="J82" s="11">
        <f t="shared" ref="J82:K82" si="76">I82*6/100+I82</f>
        <v>106833.16</v>
      </c>
      <c r="K82" s="11">
        <f t="shared" si="76"/>
        <v>113243.1496</v>
      </c>
    </row>
    <row r="83" spans="1:11" x14ac:dyDescent="0.25">
      <c r="A83" s="9" t="s">
        <v>1113</v>
      </c>
      <c r="B83" s="10" t="s">
        <v>147</v>
      </c>
      <c r="C83" s="11">
        <v>486510</v>
      </c>
      <c r="D83" s="11">
        <v>29690.81</v>
      </c>
      <c r="E83" s="11">
        <v>173704.62</v>
      </c>
      <c r="F83" s="11">
        <v>312805.38</v>
      </c>
      <c r="G83" s="11">
        <v>35.700000000000003</v>
      </c>
      <c r="H83" s="13"/>
      <c r="I83" s="11">
        <f t="shared" si="64"/>
        <v>486510</v>
      </c>
      <c r="J83" s="11">
        <f t="shared" ref="J83:K83" si="77">I83*6/100+I83</f>
        <v>515700.6</v>
      </c>
      <c r="K83" s="11">
        <f t="shared" si="77"/>
        <v>546642.63599999994</v>
      </c>
    </row>
    <row r="84" spans="1:11" x14ac:dyDescent="0.25">
      <c r="A84" s="9" t="s">
        <v>1114</v>
      </c>
      <c r="B84" s="10" t="s">
        <v>148</v>
      </c>
      <c r="C84" s="11">
        <v>17102</v>
      </c>
      <c r="D84" s="11">
        <v>1189.76</v>
      </c>
      <c r="E84" s="11">
        <v>6956.45</v>
      </c>
      <c r="F84" s="11">
        <v>10145.549999999999</v>
      </c>
      <c r="G84" s="11">
        <v>40.67</v>
      </c>
      <c r="H84" s="13"/>
      <c r="I84" s="11">
        <f t="shared" si="64"/>
        <v>17102</v>
      </c>
      <c r="J84" s="11">
        <f t="shared" ref="J84:K84" si="78">I84*6/100+I84</f>
        <v>18128.12</v>
      </c>
      <c r="K84" s="11">
        <f t="shared" si="78"/>
        <v>19215.807199999999</v>
      </c>
    </row>
    <row r="85" spans="1:11" x14ac:dyDescent="0.25">
      <c r="A85" s="9"/>
      <c r="B85" s="10"/>
      <c r="C85" s="11"/>
      <c r="D85" s="11"/>
      <c r="E85" s="11"/>
      <c r="F85" s="11"/>
      <c r="G85" s="11"/>
      <c r="H85" s="13"/>
      <c r="I85" s="11">
        <f t="shared" si="64"/>
        <v>0</v>
      </c>
      <c r="J85" s="11">
        <f t="shared" ref="J85:K85" si="79">I85*6/100+I85</f>
        <v>0</v>
      </c>
      <c r="K85" s="11">
        <f t="shared" si="79"/>
        <v>0</v>
      </c>
    </row>
    <row r="86" spans="1:11" x14ac:dyDescent="0.25">
      <c r="A86" s="5"/>
      <c r="B86" s="6" t="s">
        <v>149</v>
      </c>
      <c r="C86" s="7">
        <v>605160</v>
      </c>
      <c r="D86" s="7">
        <v>41920.97</v>
      </c>
      <c r="E86" s="7">
        <v>232970.77</v>
      </c>
      <c r="F86" s="7">
        <v>372189.23</v>
      </c>
      <c r="G86" s="7">
        <v>38.49</v>
      </c>
      <c r="H86" s="13">
        <f>SUM(H81:H84)</f>
        <v>0</v>
      </c>
      <c r="I86" s="11">
        <f t="shared" si="64"/>
        <v>605160</v>
      </c>
      <c r="J86" s="11">
        <f t="shared" ref="J86:K86" si="80">I86*6/100+I86</f>
        <v>641469.6</v>
      </c>
      <c r="K86" s="11">
        <f t="shared" si="80"/>
        <v>679957.77599999995</v>
      </c>
    </row>
    <row r="87" spans="1:11" x14ac:dyDescent="0.25">
      <c r="A87" s="5"/>
      <c r="B87" s="6"/>
      <c r="C87" s="7"/>
      <c r="D87" s="7"/>
      <c r="E87" s="7"/>
      <c r="F87" s="7"/>
      <c r="G87" s="7"/>
      <c r="H87" s="13"/>
      <c r="I87" s="11">
        <f t="shared" si="64"/>
        <v>0</v>
      </c>
      <c r="J87" s="11">
        <f t="shared" ref="J87:K87" si="81">I87*6/100+I87</f>
        <v>0</v>
      </c>
      <c r="K87" s="11">
        <f t="shared" si="81"/>
        <v>0</v>
      </c>
    </row>
    <row r="88" spans="1:11" x14ac:dyDescent="0.25">
      <c r="A88" s="5"/>
      <c r="B88" s="6" t="s">
        <v>150</v>
      </c>
      <c r="C88" s="7"/>
      <c r="D88" s="7"/>
      <c r="E88" s="7"/>
      <c r="F88" s="7"/>
      <c r="G88" s="7"/>
      <c r="H88" s="13"/>
      <c r="I88" s="11">
        <f t="shared" si="64"/>
        <v>0</v>
      </c>
      <c r="J88" s="11">
        <f t="shared" ref="J88:K88" si="82">I88*6/100+I88</f>
        <v>0</v>
      </c>
      <c r="K88" s="11">
        <f t="shared" si="82"/>
        <v>0</v>
      </c>
    </row>
    <row r="89" spans="1:11" x14ac:dyDescent="0.25">
      <c r="A89" s="9"/>
      <c r="B89" s="10"/>
      <c r="C89" s="11"/>
      <c r="D89" s="11"/>
      <c r="E89" s="11"/>
      <c r="F89" s="11"/>
      <c r="G89" s="11"/>
      <c r="H89" s="13"/>
      <c r="I89" s="11">
        <f t="shared" si="64"/>
        <v>0</v>
      </c>
      <c r="J89" s="11">
        <f t="shared" ref="J89:K89" si="83">I89*6/100+I89</f>
        <v>0</v>
      </c>
      <c r="K89" s="11">
        <f t="shared" si="83"/>
        <v>0</v>
      </c>
    </row>
    <row r="90" spans="1:11" x14ac:dyDescent="0.25">
      <c r="A90" s="9" t="s">
        <v>1115</v>
      </c>
      <c r="B90" s="10" t="s">
        <v>151</v>
      </c>
      <c r="C90" s="11">
        <v>12766</v>
      </c>
      <c r="D90" s="11">
        <v>0</v>
      </c>
      <c r="E90" s="11">
        <v>0</v>
      </c>
      <c r="F90" s="11">
        <v>12766</v>
      </c>
      <c r="G90" s="11">
        <v>0</v>
      </c>
      <c r="H90" s="13"/>
      <c r="I90" s="11">
        <f t="shared" si="64"/>
        <v>12766</v>
      </c>
      <c r="J90" s="11">
        <f t="shared" ref="J90:K90" si="84">I90*6/100+I90</f>
        <v>13531.96</v>
      </c>
      <c r="K90" s="11">
        <f t="shared" si="84"/>
        <v>14343.8776</v>
      </c>
    </row>
    <row r="91" spans="1:11" x14ac:dyDescent="0.25">
      <c r="A91" s="9" t="s">
        <v>1116</v>
      </c>
      <c r="B91" s="10" t="s">
        <v>152</v>
      </c>
      <c r="C91" s="11">
        <v>7666</v>
      </c>
      <c r="D91" s="11">
        <v>0</v>
      </c>
      <c r="E91" s="11">
        <v>0</v>
      </c>
      <c r="F91" s="11">
        <v>7666</v>
      </c>
      <c r="G91" s="11">
        <v>0</v>
      </c>
      <c r="H91" s="13"/>
      <c r="I91" s="11">
        <f t="shared" si="64"/>
        <v>7666</v>
      </c>
      <c r="J91" s="11">
        <f t="shared" ref="J91:K91" si="85">I91*6/100+I91</f>
        <v>8125.96</v>
      </c>
      <c r="K91" s="11">
        <f t="shared" si="85"/>
        <v>8613.5175999999992</v>
      </c>
    </row>
    <row r="92" spans="1:11" x14ac:dyDescent="0.25">
      <c r="A92" s="9" t="s">
        <v>1117</v>
      </c>
      <c r="B92" s="10" t="s">
        <v>153</v>
      </c>
      <c r="C92" s="11">
        <v>21744</v>
      </c>
      <c r="D92" s="11">
        <v>0</v>
      </c>
      <c r="E92" s="11">
        <v>0</v>
      </c>
      <c r="F92" s="11">
        <v>21744</v>
      </c>
      <c r="G92" s="11">
        <v>0</v>
      </c>
      <c r="H92" s="13"/>
      <c r="I92" s="11">
        <f t="shared" si="64"/>
        <v>21744</v>
      </c>
      <c r="J92" s="11">
        <f t="shared" ref="J92:K92" si="86">I92*6/100+I92</f>
        <v>23048.639999999999</v>
      </c>
      <c r="K92" s="11">
        <f t="shared" si="86"/>
        <v>24431.558399999998</v>
      </c>
    </row>
    <row r="93" spans="1:11" x14ac:dyDescent="0.25">
      <c r="A93" s="9"/>
      <c r="B93" s="10"/>
      <c r="C93" s="11"/>
      <c r="D93" s="11"/>
      <c r="E93" s="11"/>
      <c r="F93" s="11"/>
      <c r="G93" s="11"/>
      <c r="H93" s="13"/>
      <c r="I93" s="11">
        <f t="shared" si="64"/>
        <v>0</v>
      </c>
      <c r="J93" s="11">
        <f t="shared" ref="J93:K93" si="87">I93*6/100+I93</f>
        <v>0</v>
      </c>
      <c r="K93" s="11">
        <f t="shared" si="87"/>
        <v>0</v>
      </c>
    </row>
    <row r="94" spans="1:11" x14ac:dyDescent="0.25">
      <c r="A94" s="5"/>
      <c r="B94" s="6" t="s">
        <v>154</v>
      </c>
      <c r="C94" s="7">
        <v>42176</v>
      </c>
      <c r="D94" s="7">
        <v>0</v>
      </c>
      <c r="E94" s="7">
        <v>0</v>
      </c>
      <c r="F94" s="7">
        <v>42176</v>
      </c>
      <c r="G94" s="7">
        <v>0</v>
      </c>
      <c r="H94" s="13">
        <f>SUM(H90:H92)</f>
        <v>0</v>
      </c>
      <c r="I94" s="11">
        <f t="shared" si="64"/>
        <v>42176</v>
      </c>
      <c r="J94" s="11">
        <f t="shared" ref="J94:K94" si="88">I94*6/100+I94</f>
        <v>44706.559999999998</v>
      </c>
      <c r="K94" s="11">
        <f t="shared" si="88"/>
        <v>47388.953600000001</v>
      </c>
    </row>
    <row r="95" spans="1:11" x14ac:dyDescent="0.25">
      <c r="A95" s="5"/>
      <c r="B95" s="6"/>
      <c r="C95" s="7"/>
      <c r="D95" s="7"/>
      <c r="E95" s="7"/>
      <c r="F95" s="7"/>
      <c r="G95" s="7"/>
      <c r="H95" s="13"/>
      <c r="I95" s="11">
        <f t="shared" si="64"/>
        <v>0</v>
      </c>
      <c r="J95" s="11">
        <f t="shared" ref="J95:K95" si="89">I95*6/100+I95</f>
        <v>0</v>
      </c>
      <c r="K95" s="11">
        <f t="shared" si="89"/>
        <v>0</v>
      </c>
    </row>
    <row r="96" spans="1:11" x14ac:dyDescent="0.25">
      <c r="A96" s="5"/>
      <c r="B96" s="6" t="s">
        <v>155</v>
      </c>
      <c r="C96" s="7">
        <v>3411816</v>
      </c>
      <c r="D96" s="7">
        <v>224055.62</v>
      </c>
      <c r="E96" s="7">
        <v>1266798.8600000001</v>
      </c>
      <c r="F96" s="7">
        <v>2145017.14</v>
      </c>
      <c r="G96" s="7">
        <v>37.119999999999997</v>
      </c>
      <c r="H96" s="13">
        <f>H77+H86+H94</f>
        <v>0</v>
      </c>
      <c r="I96" s="11">
        <f t="shared" si="64"/>
        <v>3411816</v>
      </c>
      <c r="J96" s="11">
        <f t="shared" ref="J96:K96" si="90">I96*6/100+I96</f>
        <v>3616524.96</v>
      </c>
      <c r="K96" s="11">
        <f t="shared" si="90"/>
        <v>3833516.4575999998</v>
      </c>
    </row>
    <row r="97" spans="1:11" x14ac:dyDescent="0.25">
      <c r="A97" s="5"/>
      <c r="B97" s="6"/>
      <c r="C97" s="7"/>
      <c r="D97" s="7"/>
      <c r="E97" s="7"/>
      <c r="F97" s="7"/>
      <c r="G97" s="7"/>
      <c r="H97" s="13"/>
      <c r="I97" s="11">
        <f t="shared" si="64"/>
        <v>0</v>
      </c>
      <c r="J97" s="11">
        <f t="shared" ref="J97:K97" si="91">I97*6/100+I97</f>
        <v>0</v>
      </c>
      <c r="K97" s="11">
        <f t="shared" si="91"/>
        <v>0</v>
      </c>
    </row>
    <row r="98" spans="1:11" x14ac:dyDescent="0.25">
      <c r="A98" s="5"/>
      <c r="B98" s="6" t="s">
        <v>156</v>
      </c>
      <c r="C98" s="7">
        <v>3411816</v>
      </c>
      <c r="D98" s="7">
        <v>224055.62</v>
      </c>
      <c r="E98" s="7">
        <v>1266798.8600000001</v>
      </c>
      <c r="F98" s="7">
        <v>2145017.14</v>
      </c>
      <c r="G98" s="7">
        <v>37.119999999999997</v>
      </c>
      <c r="H98" s="13">
        <f>H96</f>
        <v>0</v>
      </c>
      <c r="I98" s="11">
        <f t="shared" si="64"/>
        <v>3411816</v>
      </c>
      <c r="J98" s="11">
        <f t="shared" ref="J98:K98" si="92">I98*6/100+I98</f>
        <v>3616524.96</v>
      </c>
      <c r="K98" s="11">
        <f t="shared" si="92"/>
        <v>3833516.4575999998</v>
      </c>
    </row>
    <row r="99" spans="1:11" x14ac:dyDescent="0.25">
      <c r="A99" s="5"/>
      <c r="B99" s="6"/>
      <c r="C99" s="7"/>
      <c r="D99" s="7"/>
      <c r="E99" s="7"/>
      <c r="F99" s="7"/>
      <c r="G99" s="7"/>
      <c r="H99" s="13"/>
      <c r="I99" s="11">
        <f t="shared" si="64"/>
        <v>0</v>
      </c>
      <c r="J99" s="11">
        <f t="shared" ref="J99:K99" si="93">I99*6/100+I99</f>
        <v>0</v>
      </c>
      <c r="K99" s="11">
        <f t="shared" si="93"/>
        <v>0</v>
      </c>
    </row>
    <row r="100" spans="1:11" x14ac:dyDescent="0.25">
      <c r="A100" s="5"/>
      <c r="B100" s="6" t="s">
        <v>186</v>
      </c>
      <c r="C100" s="7"/>
      <c r="D100" s="7"/>
      <c r="E100" s="7"/>
      <c r="F100" s="7"/>
      <c r="G100" s="7"/>
      <c r="H100" s="13"/>
      <c r="I100" s="11">
        <f t="shared" si="64"/>
        <v>0</v>
      </c>
      <c r="J100" s="11">
        <f t="shared" ref="J100:K100" si="94">I100*6/100+I100</f>
        <v>0</v>
      </c>
      <c r="K100" s="11">
        <f t="shared" si="94"/>
        <v>0</v>
      </c>
    </row>
    <row r="101" spans="1:11" x14ac:dyDescent="0.25">
      <c r="A101" s="5"/>
      <c r="B101" s="6" t="s">
        <v>205</v>
      </c>
      <c r="C101" s="7"/>
      <c r="D101" s="7"/>
      <c r="E101" s="7"/>
      <c r="F101" s="7"/>
      <c r="G101" s="7"/>
      <c r="H101" s="13"/>
      <c r="I101" s="11">
        <f t="shared" si="64"/>
        <v>0</v>
      </c>
      <c r="J101" s="11">
        <f t="shared" ref="J101:K101" si="95">I101*6/100+I101</f>
        <v>0</v>
      </c>
      <c r="K101" s="11">
        <f t="shared" si="95"/>
        <v>0</v>
      </c>
    </row>
    <row r="102" spans="1:11" x14ac:dyDescent="0.25">
      <c r="A102" s="9"/>
      <c r="B102" s="10"/>
      <c r="C102" s="11"/>
      <c r="D102" s="11"/>
      <c r="E102" s="11"/>
      <c r="F102" s="11"/>
      <c r="G102" s="11"/>
      <c r="H102" s="13"/>
      <c r="I102" s="11">
        <f t="shared" si="64"/>
        <v>0</v>
      </c>
      <c r="J102" s="11">
        <f t="shared" ref="J102:K102" si="96">I102*6/100+I102</f>
        <v>0</v>
      </c>
      <c r="K102" s="11">
        <f t="shared" si="96"/>
        <v>0</v>
      </c>
    </row>
    <row r="103" spans="1:11" s="18" customFormat="1" x14ac:dyDescent="0.25">
      <c r="A103" s="15" t="s">
        <v>1118</v>
      </c>
      <c r="B103" s="16" t="s">
        <v>212</v>
      </c>
      <c r="C103" s="17">
        <v>2100000</v>
      </c>
      <c r="D103" s="17">
        <v>395468.89</v>
      </c>
      <c r="E103" s="17">
        <v>810107.12</v>
      </c>
      <c r="F103" s="17">
        <v>1289892.8799999999</v>
      </c>
      <c r="G103" s="17">
        <v>38.57</v>
      </c>
      <c r="H103" s="19">
        <v>600000</v>
      </c>
      <c r="I103" s="17">
        <f t="shared" si="64"/>
        <v>2700000</v>
      </c>
      <c r="J103" s="11">
        <f t="shared" ref="J103:K103" si="97">I103*6/100+I103</f>
        <v>2862000</v>
      </c>
      <c r="K103" s="11">
        <f t="shared" si="97"/>
        <v>3033720</v>
      </c>
    </row>
    <row r="104" spans="1:11" x14ac:dyDescent="0.25">
      <c r="A104" s="9" t="s">
        <v>1119</v>
      </c>
      <c r="B104" s="10" t="s">
        <v>212</v>
      </c>
      <c r="C104" s="11">
        <v>900000</v>
      </c>
      <c r="D104" s="11">
        <v>273250</v>
      </c>
      <c r="E104" s="11">
        <v>623548.74</v>
      </c>
      <c r="F104" s="11">
        <v>276451.26</v>
      </c>
      <c r="G104" s="11">
        <v>69.28</v>
      </c>
      <c r="H104" s="13"/>
      <c r="I104" s="11">
        <f t="shared" si="64"/>
        <v>900000</v>
      </c>
      <c r="J104" s="11">
        <f t="shared" ref="J104:K104" si="98">I104*6/100+I104</f>
        <v>954000</v>
      </c>
      <c r="K104" s="11">
        <f t="shared" si="98"/>
        <v>1011240</v>
      </c>
    </row>
    <row r="105" spans="1:11" s="18" customFormat="1" x14ac:dyDescent="0.25">
      <c r="A105" s="15" t="s">
        <v>1120</v>
      </c>
      <c r="B105" s="16" t="s">
        <v>213</v>
      </c>
      <c r="C105" s="17">
        <v>1212100</v>
      </c>
      <c r="D105" s="17">
        <v>207989.8</v>
      </c>
      <c r="E105" s="17">
        <v>207989.8</v>
      </c>
      <c r="F105" s="17">
        <v>1004110.2</v>
      </c>
      <c r="G105" s="17">
        <v>17.149999999999999</v>
      </c>
      <c r="H105" s="19">
        <f>911637.97-250000</f>
        <v>661637.97</v>
      </c>
      <c r="I105" s="17">
        <f t="shared" si="64"/>
        <v>1873737.97</v>
      </c>
      <c r="J105" s="11">
        <f t="shared" ref="J105:K105" si="99">I105*6/100+I105</f>
        <v>1986162.2482</v>
      </c>
      <c r="K105" s="11">
        <f t="shared" si="99"/>
        <v>2105331.9830920002</v>
      </c>
    </row>
    <row r="106" spans="1:11" x14ac:dyDescent="0.25">
      <c r="A106" s="9"/>
      <c r="B106" s="10"/>
      <c r="C106" s="11"/>
      <c r="D106" s="11"/>
      <c r="E106" s="11"/>
      <c r="F106" s="11"/>
      <c r="G106" s="11"/>
      <c r="H106" s="13"/>
      <c r="I106" s="11">
        <f t="shared" si="64"/>
        <v>0</v>
      </c>
      <c r="J106" s="11">
        <f t="shared" ref="J106:K106" si="100">I106*6/100+I106</f>
        <v>0</v>
      </c>
      <c r="K106" s="11">
        <f t="shared" si="100"/>
        <v>0</v>
      </c>
    </row>
    <row r="107" spans="1:11" x14ac:dyDescent="0.25">
      <c r="A107" s="5"/>
      <c r="B107" s="6" t="s">
        <v>216</v>
      </c>
      <c r="C107" s="7">
        <v>4212100</v>
      </c>
      <c r="D107" s="7">
        <v>876708.69</v>
      </c>
      <c r="E107" s="7">
        <v>1641645.66</v>
      </c>
      <c r="F107" s="7">
        <v>2570454.34</v>
      </c>
      <c r="G107" s="7">
        <v>38.97</v>
      </c>
      <c r="H107" s="13">
        <f>SUM(H103:H105)</f>
        <v>1261637.97</v>
      </c>
      <c r="I107" s="11">
        <f t="shared" si="64"/>
        <v>5473737.9699999997</v>
      </c>
      <c r="J107" s="11">
        <f t="shared" ref="J107:K107" si="101">I107*6/100+I107</f>
        <v>5802162.2481999993</v>
      </c>
      <c r="K107" s="11">
        <f t="shared" si="101"/>
        <v>6150291.9830919988</v>
      </c>
    </row>
    <row r="108" spans="1:11" x14ac:dyDescent="0.25">
      <c r="A108" s="5"/>
      <c r="B108" s="6"/>
      <c r="C108" s="7"/>
      <c r="D108" s="7"/>
      <c r="E108" s="7"/>
      <c r="F108" s="7"/>
      <c r="G108" s="7"/>
      <c r="H108" s="13"/>
      <c r="I108" s="11">
        <f t="shared" si="64"/>
        <v>0</v>
      </c>
      <c r="J108" s="11">
        <f t="shared" ref="J108:K108" si="102">I108*6/100+I108</f>
        <v>0</v>
      </c>
      <c r="K108" s="11">
        <f t="shared" si="102"/>
        <v>0</v>
      </c>
    </row>
    <row r="109" spans="1:11" x14ac:dyDescent="0.25">
      <c r="A109" s="5"/>
      <c r="B109" s="6" t="s">
        <v>217</v>
      </c>
      <c r="C109" s="7">
        <v>4212100</v>
      </c>
      <c r="D109" s="7">
        <v>876708.69</v>
      </c>
      <c r="E109" s="7">
        <v>1641645.66</v>
      </c>
      <c r="F109" s="7">
        <v>2570454.34</v>
      </c>
      <c r="G109" s="7">
        <v>38.97</v>
      </c>
      <c r="H109" s="13">
        <f>H107</f>
        <v>1261637.97</v>
      </c>
      <c r="I109" s="11">
        <f t="shared" si="64"/>
        <v>5473737.9699999997</v>
      </c>
      <c r="J109" s="11">
        <f t="shared" ref="J109:K109" si="103">I109*6/100+I109</f>
        <v>5802162.2481999993</v>
      </c>
      <c r="K109" s="11">
        <f t="shared" si="103"/>
        <v>6150291.9830919988</v>
      </c>
    </row>
    <row r="110" spans="1:11" x14ac:dyDescent="0.25">
      <c r="A110" s="5"/>
      <c r="B110" s="6"/>
      <c r="C110" s="7"/>
      <c r="D110" s="7"/>
      <c r="E110" s="7"/>
      <c r="F110" s="7"/>
      <c r="G110" s="7"/>
      <c r="H110" s="13"/>
      <c r="I110" s="11">
        <f t="shared" si="64"/>
        <v>0</v>
      </c>
      <c r="J110" s="11">
        <f t="shared" ref="J110:K110" si="104">I110*6/100+I110</f>
        <v>0</v>
      </c>
      <c r="K110" s="11">
        <f t="shared" si="104"/>
        <v>0</v>
      </c>
    </row>
    <row r="111" spans="1:11" x14ac:dyDescent="0.25">
      <c r="A111" s="5"/>
      <c r="B111" s="6" t="s">
        <v>218</v>
      </c>
      <c r="C111" s="7"/>
      <c r="D111" s="7"/>
      <c r="E111" s="7"/>
      <c r="F111" s="7"/>
      <c r="G111" s="7"/>
      <c r="H111" s="13"/>
      <c r="I111" s="11">
        <f t="shared" si="64"/>
        <v>0</v>
      </c>
      <c r="J111" s="11">
        <f t="shared" ref="J111:K111" si="105">I111*6/100+I111</f>
        <v>0</v>
      </c>
      <c r="K111" s="11">
        <f t="shared" si="105"/>
        <v>0</v>
      </c>
    </row>
    <row r="112" spans="1:11" x14ac:dyDescent="0.25">
      <c r="A112" s="5"/>
      <c r="B112" s="6"/>
      <c r="C112" s="7"/>
      <c r="D112" s="7"/>
      <c r="E112" s="7"/>
      <c r="F112" s="7"/>
      <c r="G112" s="7"/>
      <c r="H112" s="13"/>
      <c r="I112" s="11">
        <f t="shared" si="64"/>
        <v>0</v>
      </c>
      <c r="J112" s="11">
        <f t="shared" ref="J112:K112" si="106">I112*6/100+I112</f>
        <v>0</v>
      </c>
      <c r="K112" s="11">
        <f t="shared" si="106"/>
        <v>0</v>
      </c>
    </row>
    <row r="113" spans="1:11" x14ac:dyDescent="0.25">
      <c r="A113" s="9" t="s">
        <v>1121</v>
      </c>
      <c r="B113" s="10" t="s">
        <v>234</v>
      </c>
      <c r="C113" s="11">
        <v>34643</v>
      </c>
      <c r="D113" s="11">
        <v>0</v>
      </c>
      <c r="E113" s="11">
        <v>6000</v>
      </c>
      <c r="F113" s="11">
        <v>28643</v>
      </c>
      <c r="G113" s="11">
        <v>17.309999999999999</v>
      </c>
      <c r="H113" s="13"/>
      <c r="I113" s="11">
        <f t="shared" si="64"/>
        <v>34643</v>
      </c>
      <c r="J113" s="11">
        <f t="shared" ref="J113:K113" si="107">I113*6/100+I113</f>
        <v>36721.58</v>
      </c>
      <c r="K113" s="11">
        <f t="shared" si="107"/>
        <v>38924.874800000005</v>
      </c>
    </row>
    <row r="114" spans="1:11" x14ac:dyDescent="0.25">
      <c r="A114" s="9" t="s">
        <v>1122</v>
      </c>
      <c r="B114" s="10" t="s">
        <v>243</v>
      </c>
      <c r="C114" s="11">
        <v>45742</v>
      </c>
      <c r="D114" s="11">
        <v>1838.17</v>
      </c>
      <c r="E114" s="11">
        <v>10514.97</v>
      </c>
      <c r="F114" s="11">
        <v>35227.03</v>
      </c>
      <c r="G114" s="11">
        <v>22.98</v>
      </c>
      <c r="H114" s="13"/>
      <c r="I114" s="11">
        <f t="shared" si="64"/>
        <v>45742</v>
      </c>
      <c r="J114" s="11">
        <f t="shared" ref="J114:K114" si="108">I114*6/100+I114</f>
        <v>48486.52</v>
      </c>
      <c r="K114" s="11">
        <f t="shared" si="108"/>
        <v>51395.711199999998</v>
      </c>
    </row>
    <row r="115" spans="1:11" x14ac:dyDescent="0.25">
      <c r="A115" s="9" t="s">
        <v>1123</v>
      </c>
      <c r="B115" s="10" t="s">
        <v>244</v>
      </c>
      <c r="C115" s="11">
        <v>0</v>
      </c>
      <c r="D115" s="11">
        <v>13507.34</v>
      </c>
      <c r="E115" s="11">
        <v>72732.94</v>
      </c>
      <c r="F115" s="11">
        <v>-72732.94</v>
      </c>
      <c r="G115" s="11">
        <v>0</v>
      </c>
      <c r="H115" s="13"/>
      <c r="I115" s="11">
        <f t="shared" si="64"/>
        <v>0</v>
      </c>
      <c r="J115" s="11">
        <f t="shared" ref="J115:K115" si="109">I115*6/100+I115</f>
        <v>0</v>
      </c>
      <c r="K115" s="11">
        <f t="shared" si="109"/>
        <v>0</v>
      </c>
    </row>
    <row r="116" spans="1:11" s="18" customFormat="1" x14ac:dyDescent="0.25">
      <c r="A116" s="15"/>
      <c r="B116" s="16" t="s">
        <v>1142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98">
        <v>13502377</v>
      </c>
      <c r="I116" s="17">
        <f>C116+H116</f>
        <v>13502377</v>
      </c>
      <c r="J116" s="11">
        <v>0</v>
      </c>
      <c r="K116" s="11">
        <f>J116*6/100+J116</f>
        <v>0</v>
      </c>
    </row>
    <row r="117" spans="1:11" x14ac:dyDescent="0.25">
      <c r="A117" s="9"/>
      <c r="B117" s="10"/>
      <c r="C117" s="11"/>
      <c r="D117" s="11"/>
      <c r="E117" s="11"/>
      <c r="F117" s="11"/>
      <c r="G117" s="11"/>
      <c r="H117" s="13"/>
      <c r="I117" s="11">
        <f t="shared" si="64"/>
        <v>0</v>
      </c>
      <c r="J117" s="11">
        <f t="shared" ref="J117:K117" si="110">I117*6/100+I117</f>
        <v>0</v>
      </c>
      <c r="K117" s="11">
        <f t="shared" si="110"/>
        <v>0</v>
      </c>
    </row>
    <row r="118" spans="1:11" x14ac:dyDescent="0.25">
      <c r="A118" s="5"/>
      <c r="B118" s="6" t="s">
        <v>250</v>
      </c>
      <c r="C118" s="7">
        <v>80385</v>
      </c>
      <c r="D118" s="7">
        <v>15345.51</v>
      </c>
      <c r="E118" s="7">
        <v>89247.91</v>
      </c>
      <c r="F118" s="7">
        <v>-8862.91</v>
      </c>
      <c r="G118" s="7">
        <v>111.02</v>
      </c>
      <c r="H118" s="13">
        <f>SUM(H113:H116)</f>
        <v>13502377</v>
      </c>
      <c r="I118" s="11">
        <f t="shared" si="64"/>
        <v>13582762</v>
      </c>
      <c r="J118" s="11">
        <f>SUM(J113:J116)</f>
        <v>85208.1</v>
      </c>
      <c r="K118" s="11">
        <f>SUM(K113:K116)</f>
        <v>90320.58600000001</v>
      </c>
    </row>
    <row r="119" spans="1:11" x14ac:dyDescent="0.25">
      <c r="A119" s="5"/>
      <c r="B119" s="6"/>
      <c r="C119" s="7"/>
      <c r="D119" s="7"/>
      <c r="E119" s="7"/>
      <c r="F119" s="7"/>
      <c r="G119" s="7"/>
      <c r="H119" s="13"/>
      <c r="I119" s="11">
        <f t="shared" si="64"/>
        <v>0</v>
      </c>
      <c r="J119" s="11">
        <f t="shared" ref="J119:K119" si="111">I119*6/100+I119</f>
        <v>0</v>
      </c>
      <c r="K119" s="11">
        <f t="shared" si="111"/>
        <v>0</v>
      </c>
    </row>
    <row r="120" spans="1:11" x14ac:dyDescent="0.25">
      <c r="A120" s="5"/>
      <c r="B120" s="6" t="s">
        <v>251</v>
      </c>
      <c r="C120" s="7"/>
      <c r="D120" s="7"/>
      <c r="E120" s="7"/>
      <c r="F120" s="7"/>
      <c r="G120" s="7"/>
      <c r="H120" s="13"/>
      <c r="I120" s="11">
        <f t="shared" si="64"/>
        <v>0</v>
      </c>
      <c r="J120" s="11">
        <f t="shared" ref="J120:K120" si="112">I120*6/100+I120</f>
        <v>0</v>
      </c>
      <c r="K120" s="11">
        <f t="shared" si="112"/>
        <v>0</v>
      </c>
    </row>
    <row r="121" spans="1:11" x14ac:dyDescent="0.25">
      <c r="A121" s="9"/>
      <c r="B121" s="10"/>
      <c r="C121" s="11"/>
      <c r="D121" s="11"/>
      <c r="E121" s="11"/>
      <c r="F121" s="11"/>
      <c r="G121" s="11"/>
      <c r="H121" s="13"/>
      <c r="I121" s="11">
        <f t="shared" si="64"/>
        <v>0</v>
      </c>
      <c r="J121" s="11">
        <f t="shared" ref="J121:K121" si="113">I121*6/100+I121</f>
        <v>0</v>
      </c>
      <c r="K121" s="11">
        <f t="shared" si="113"/>
        <v>0</v>
      </c>
    </row>
    <row r="122" spans="1:11" x14ac:dyDescent="0.25">
      <c r="A122" s="9" t="s">
        <v>1124</v>
      </c>
      <c r="B122" s="10" t="s">
        <v>252</v>
      </c>
      <c r="C122" s="11">
        <v>0</v>
      </c>
      <c r="D122" s="11">
        <v>4985.6499999999996</v>
      </c>
      <c r="E122" s="11">
        <v>49505.14</v>
      </c>
      <c r="F122" s="11">
        <v>-49505.14</v>
      </c>
      <c r="G122" s="11">
        <v>0</v>
      </c>
      <c r="H122" s="13"/>
      <c r="I122" s="11">
        <f t="shared" si="64"/>
        <v>0</v>
      </c>
      <c r="J122" s="11">
        <f t="shared" ref="J122:K122" si="114">I122*6/100+I122</f>
        <v>0</v>
      </c>
      <c r="K122" s="11">
        <f t="shared" si="114"/>
        <v>0</v>
      </c>
    </row>
    <row r="123" spans="1:11" x14ac:dyDescent="0.25">
      <c r="A123" s="9"/>
      <c r="B123" s="10"/>
      <c r="C123" s="11"/>
      <c r="D123" s="11"/>
      <c r="E123" s="11"/>
      <c r="F123" s="11"/>
      <c r="G123" s="11"/>
      <c r="H123" s="13"/>
      <c r="I123" s="11">
        <f t="shared" si="64"/>
        <v>0</v>
      </c>
      <c r="J123" s="11">
        <f t="shared" ref="J123:K123" si="115">I123*6/100+I123</f>
        <v>0</v>
      </c>
      <c r="K123" s="11">
        <f t="shared" si="115"/>
        <v>0</v>
      </c>
    </row>
    <row r="124" spans="1:11" x14ac:dyDescent="0.25">
      <c r="A124" s="5"/>
      <c r="B124" s="6" t="s">
        <v>255</v>
      </c>
      <c r="C124" s="7">
        <v>0</v>
      </c>
      <c r="D124" s="7">
        <v>4985.6499999999996</v>
      </c>
      <c r="E124" s="7">
        <v>49505.14</v>
      </c>
      <c r="F124" s="7">
        <v>-49505.14</v>
      </c>
      <c r="G124" s="7">
        <v>0</v>
      </c>
      <c r="H124" s="13">
        <f>H122</f>
        <v>0</v>
      </c>
      <c r="I124" s="11">
        <f t="shared" si="64"/>
        <v>0</v>
      </c>
      <c r="J124" s="11">
        <f t="shared" ref="J124:K124" si="116">I124*6/100+I124</f>
        <v>0</v>
      </c>
      <c r="K124" s="11">
        <f t="shared" si="116"/>
        <v>0</v>
      </c>
    </row>
    <row r="125" spans="1:11" x14ac:dyDescent="0.25">
      <c r="A125" s="9"/>
      <c r="B125" s="10"/>
      <c r="C125" s="11"/>
      <c r="D125" s="11"/>
      <c r="E125" s="11"/>
      <c r="F125" s="11"/>
      <c r="G125" s="11"/>
      <c r="H125" s="13"/>
      <c r="I125" s="11">
        <f t="shared" si="64"/>
        <v>0</v>
      </c>
      <c r="J125" s="11">
        <f t="shared" ref="J125:K125" si="117">I125*6/100+I125</f>
        <v>0</v>
      </c>
      <c r="K125" s="11">
        <f t="shared" si="117"/>
        <v>0</v>
      </c>
    </row>
    <row r="126" spans="1:11" x14ac:dyDescent="0.25">
      <c r="A126" s="5"/>
      <c r="B126" s="6" t="s">
        <v>266</v>
      </c>
      <c r="C126" s="7"/>
      <c r="D126" s="7"/>
      <c r="E126" s="7"/>
      <c r="F126" s="7"/>
      <c r="G126" s="7"/>
      <c r="H126" s="13"/>
      <c r="I126" s="11">
        <f t="shared" si="64"/>
        <v>0</v>
      </c>
      <c r="J126" s="11">
        <f t="shared" ref="J126:K126" si="118">I126*6/100+I126</f>
        <v>0</v>
      </c>
      <c r="K126" s="11">
        <f t="shared" si="118"/>
        <v>0</v>
      </c>
    </row>
    <row r="127" spans="1:11" x14ac:dyDescent="0.25">
      <c r="A127" s="9"/>
      <c r="B127" s="10"/>
      <c r="C127" s="11"/>
      <c r="D127" s="11"/>
      <c r="E127" s="11"/>
      <c r="F127" s="11"/>
      <c r="G127" s="11"/>
      <c r="H127" s="13"/>
      <c r="I127" s="11">
        <f t="shared" si="64"/>
        <v>0</v>
      </c>
      <c r="J127" s="11">
        <f t="shared" ref="J127:K127" si="119">I127*6/100+I127</f>
        <v>0</v>
      </c>
      <c r="K127" s="11">
        <f t="shared" si="119"/>
        <v>0</v>
      </c>
    </row>
    <row r="128" spans="1:11" x14ac:dyDescent="0.25">
      <c r="A128" s="9" t="s">
        <v>1125</v>
      </c>
      <c r="B128" s="10" t="s">
        <v>267</v>
      </c>
      <c r="C128" s="11">
        <v>0</v>
      </c>
      <c r="D128" s="11">
        <v>750.23</v>
      </c>
      <c r="E128" s="11">
        <v>1484.33</v>
      </c>
      <c r="F128" s="11">
        <v>-1484.33</v>
      </c>
      <c r="G128" s="11">
        <v>0</v>
      </c>
      <c r="H128" s="13"/>
      <c r="I128" s="11">
        <f t="shared" si="64"/>
        <v>0</v>
      </c>
      <c r="J128" s="11">
        <f t="shared" ref="J128:K128" si="120">I128*6/100+I128</f>
        <v>0</v>
      </c>
      <c r="K128" s="11">
        <f t="shared" si="120"/>
        <v>0</v>
      </c>
    </row>
    <row r="129" spans="1:13" x14ac:dyDescent="0.25">
      <c r="A129" s="9" t="s">
        <v>1126</v>
      </c>
      <c r="B129" s="10" t="s">
        <v>268</v>
      </c>
      <c r="C129" s="11">
        <v>0</v>
      </c>
      <c r="D129" s="11">
        <v>843.6</v>
      </c>
      <c r="E129" s="11">
        <v>1659.98</v>
      </c>
      <c r="F129" s="11">
        <v>-1659.98</v>
      </c>
      <c r="G129" s="11">
        <v>0</v>
      </c>
      <c r="H129" s="13"/>
      <c r="I129" s="11">
        <f t="shared" si="64"/>
        <v>0</v>
      </c>
      <c r="J129" s="11">
        <f t="shared" ref="J129:K129" si="121">I129*6/100+I129</f>
        <v>0</v>
      </c>
      <c r="K129" s="11">
        <f t="shared" si="121"/>
        <v>0</v>
      </c>
    </row>
    <row r="130" spans="1:13" x14ac:dyDescent="0.25">
      <c r="A130" s="9" t="s">
        <v>1127</v>
      </c>
      <c r="B130" s="10" t="s">
        <v>269</v>
      </c>
      <c r="C130" s="11">
        <v>449</v>
      </c>
      <c r="D130" s="11">
        <v>1214.49</v>
      </c>
      <c r="E130" s="11">
        <v>1937.74</v>
      </c>
      <c r="F130" s="11">
        <v>-1488.74</v>
      </c>
      <c r="G130" s="11">
        <v>431.56</v>
      </c>
      <c r="H130" s="13"/>
      <c r="I130" s="11">
        <f t="shared" si="64"/>
        <v>449</v>
      </c>
      <c r="J130" s="11">
        <f t="shared" ref="J130:K130" si="122">I130*6/100+I130</f>
        <v>475.94</v>
      </c>
      <c r="K130" s="11">
        <f t="shared" si="122"/>
        <v>504.49639999999999</v>
      </c>
    </row>
    <row r="131" spans="1:13" x14ac:dyDescent="0.25">
      <c r="A131" s="9" t="s">
        <v>1128</v>
      </c>
      <c r="B131" s="10" t="s">
        <v>272</v>
      </c>
      <c r="C131" s="11">
        <v>500587</v>
      </c>
      <c r="D131" s="11">
        <v>77869.52</v>
      </c>
      <c r="E131" s="11">
        <v>141482.07999999999</v>
      </c>
      <c r="F131" s="11">
        <v>359104.92</v>
      </c>
      <c r="G131" s="11">
        <v>28.26</v>
      </c>
      <c r="H131" s="13"/>
      <c r="I131" s="11">
        <f t="shared" si="64"/>
        <v>500587</v>
      </c>
      <c r="J131" s="11">
        <f t="shared" ref="J131:K131" si="123">I131*6/100+I131</f>
        <v>530622.22</v>
      </c>
      <c r="K131" s="11">
        <f t="shared" si="123"/>
        <v>562459.55319999997</v>
      </c>
    </row>
    <row r="132" spans="1:13" x14ac:dyDescent="0.25">
      <c r="A132" s="9" t="s">
        <v>1129</v>
      </c>
      <c r="B132" s="10" t="s">
        <v>273</v>
      </c>
      <c r="C132" s="11">
        <v>159292</v>
      </c>
      <c r="D132" s="11">
        <v>23194</v>
      </c>
      <c r="E132" s="11">
        <v>23194</v>
      </c>
      <c r="F132" s="11">
        <v>136098</v>
      </c>
      <c r="G132" s="11">
        <v>14.56</v>
      </c>
      <c r="H132" s="13"/>
      <c r="I132" s="11">
        <f t="shared" si="64"/>
        <v>159292</v>
      </c>
      <c r="J132" s="11">
        <f t="shared" ref="J132:K132" si="124">I132*6/100+I132</f>
        <v>168849.52</v>
      </c>
      <c r="K132" s="11">
        <f t="shared" si="124"/>
        <v>178980.49119999999</v>
      </c>
    </row>
    <row r="133" spans="1:13" x14ac:dyDescent="0.25">
      <c r="A133" s="9" t="s">
        <v>1130</v>
      </c>
      <c r="B133" s="10" t="s">
        <v>274</v>
      </c>
      <c r="C133" s="11">
        <v>2147978</v>
      </c>
      <c r="D133" s="11">
        <v>187562.91</v>
      </c>
      <c r="E133" s="11">
        <v>1029581.26</v>
      </c>
      <c r="F133" s="11">
        <v>1118396.74</v>
      </c>
      <c r="G133" s="11">
        <v>47.93</v>
      </c>
      <c r="H133" s="13"/>
      <c r="I133" s="11">
        <f t="shared" si="64"/>
        <v>2147978</v>
      </c>
      <c r="J133" s="11">
        <f t="shared" ref="J133:K133" si="125">I133*6/100+I133</f>
        <v>2276856.6800000002</v>
      </c>
      <c r="K133" s="11">
        <f t="shared" si="125"/>
        <v>2413468.0808000001</v>
      </c>
    </row>
    <row r="134" spans="1:13" x14ac:dyDescent="0.25">
      <c r="A134" s="9" t="s">
        <v>1131</v>
      </c>
      <c r="B134" s="10" t="s">
        <v>276</v>
      </c>
      <c r="C134" s="11">
        <v>0</v>
      </c>
      <c r="D134" s="11">
        <v>130.22999999999999</v>
      </c>
      <c r="E134" s="11">
        <v>130.22999999999999</v>
      </c>
      <c r="F134" s="11">
        <v>-130.22999999999999</v>
      </c>
      <c r="G134" s="11">
        <v>0</v>
      </c>
      <c r="H134" s="13"/>
      <c r="I134" s="11">
        <f t="shared" si="64"/>
        <v>0</v>
      </c>
      <c r="J134" s="11">
        <f t="shared" ref="J134:K134" si="126">I134*6/100+I134</f>
        <v>0</v>
      </c>
      <c r="K134" s="11">
        <f t="shared" si="126"/>
        <v>0</v>
      </c>
    </row>
    <row r="135" spans="1:13" x14ac:dyDescent="0.25">
      <c r="A135" s="9" t="s">
        <v>1132</v>
      </c>
      <c r="B135" s="10" t="s">
        <v>279</v>
      </c>
      <c r="C135" s="11">
        <v>3180</v>
      </c>
      <c r="D135" s="11">
        <v>9753.4699999999993</v>
      </c>
      <c r="E135" s="11">
        <v>14379.91</v>
      </c>
      <c r="F135" s="11">
        <v>-11199.91</v>
      </c>
      <c r="G135" s="11">
        <v>452.19</v>
      </c>
      <c r="H135" s="13"/>
      <c r="I135" s="11">
        <f t="shared" si="64"/>
        <v>3180</v>
      </c>
      <c r="J135" s="11">
        <f t="shared" ref="J135:K135" si="127">I135*6/100+I135</f>
        <v>3370.8</v>
      </c>
      <c r="K135" s="11">
        <f t="shared" si="127"/>
        <v>3573.0480000000002</v>
      </c>
    </row>
    <row r="136" spans="1:13" x14ac:dyDescent="0.25">
      <c r="A136" s="9"/>
      <c r="B136" s="10"/>
      <c r="C136" s="11"/>
      <c r="D136" s="11"/>
      <c r="E136" s="11"/>
      <c r="F136" s="11"/>
      <c r="G136" s="11"/>
      <c r="H136" s="13"/>
      <c r="I136" s="11">
        <f t="shared" ref="I136:I203" si="128">C136+H136</f>
        <v>0</v>
      </c>
      <c r="J136" s="11">
        <f t="shared" ref="J136:K136" si="129">I136*6/100+I136</f>
        <v>0</v>
      </c>
      <c r="K136" s="11">
        <f t="shared" si="129"/>
        <v>0</v>
      </c>
    </row>
    <row r="137" spans="1:13" x14ac:dyDescent="0.25">
      <c r="A137" s="5"/>
      <c r="B137" s="6" t="s">
        <v>280</v>
      </c>
      <c r="C137" s="7">
        <v>2811486</v>
      </c>
      <c r="D137" s="7">
        <v>301318.45</v>
      </c>
      <c r="E137" s="7">
        <v>1213849.53</v>
      </c>
      <c r="F137" s="7">
        <v>1597636.47</v>
      </c>
      <c r="G137" s="7">
        <v>43.17</v>
      </c>
      <c r="H137" s="13">
        <f>SUM(H128:H136)</f>
        <v>0</v>
      </c>
      <c r="I137" s="11">
        <f t="shared" si="128"/>
        <v>2811486</v>
      </c>
      <c r="J137" s="11">
        <f t="shared" ref="J137:K137" si="130">I137*6/100+I137</f>
        <v>2980175.16</v>
      </c>
      <c r="K137" s="11">
        <f t="shared" si="130"/>
        <v>3158985.6696000001</v>
      </c>
    </row>
    <row r="138" spans="1:13" x14ac:dyDescent="0.25">
      <c r="A138" s="5"/>
      <c r="B138" s="6"/>
      <c r="C138" s="7"/>
      <c r="D138" s="7"/>
      <c r="E138" s="7"/>
      <c r="F138" s="7"/>
      <c r="G138" s="7"/>
      <c r="H138" s="13"/>
      <c r="I138" s="11">
        <f t="shared" si="128"/>
        <v>0</v>
      </c>
      <c r="J138" s="11">
        <f t="shared" ref="J138:K138" si="131">I138*6/100+I138</f>
        <v>0</v>
      </c>
      <c r="K138" s="11">
        <f t="shared" si="131"/>
        <v>0</v>
      </c>
    </row>
    <row r="139" spans="1:13" x14ac:dyDescent="0.25">
      <c r="A139" s="5"/>
      <c r="B139" s="6" t="s">
        <v>281</v>
      </c>
      <c r="C139" s="7">
        <v>10515787</v>
      </c>
      <c r="D139" s="7">
        <v>1422413.92</v>
      </c>
      <c r="E139" s="7">
        <v>4261047.0999999996</v>
      </c>
      <c r="F139" s="7">
        <v>6254739.9000000004</v>
      </c>
      <c r="G139" s="7">
        <v>40.520000000000003</v>
      </c>
      <c r="H139" s="13">
        <f>H98+H109+H118+H124+H137</f>
        <v>14764014.970000001</v>
      </c>
      <c r="I139" s="11">
        <f t="shared" si="128"/>
        <v>25279801.969999999</v>
      </c>
      <c r="J139" s="11">
        <f>J98+J109+J118+J124+J137</f>
        <v>12484070.4682</v>
      </c>
      <c r="K139" s="11">
        <f>K98+K109+K118+K124+K137</f>
        <v>13233114.696291998</v>
      </c>
    </row>
    <row r="140" spans="1:13" x14ac:dyDescent="0.25">
      <c r="A140" s="9"/>
      <c r="B140" s="10"/>
      <c r="C140" s="11"/>
      <c r="D140" s="11"/>
      <c r="E140" s="11"/>
      <c r="F140" s="11"/>
      <c r="G140" s="11"/>
      <c r="H140" s="13"/>
      <c r="I140" s="11">
        <f t="shared" si="128"/>
        <v>0</v>
      </c>
      <c r="J140" s="11">
        <f t="shared" ref="J140:K140" si="132">I140*6/100+I140</f>
        <v>0</v>
      </c>
      <c r="K140" s="11">
        <f t="shared" si="132"/>
        <v>0</v>
      </c>
    </row>
    <row r="141" spans="1:13" x14ac:dyDescent="0.25">
      <c r="A141" s="5"/>
      <c r="B141" s="6" t="s">
        <v>283</v>
      </c>
      <c r="C141" s="7"/>
      <c r="D141" s="7"/>
      <c r="E141" s="7"/>
      <c r="F141" s="7"/>
      <c r="G141" s="7"/>
      <c r="H141" s="13"/>
      <c r="I141" s="11">
        <f t="shared" si="128"/>
        <v>0</v>
      </c>
      <c r="J141" s="11">
        <f t="shared" ref="J141:K141" si="133">I141*6/100+I141</f>
        <v>0</v>
      </c>
      <c r="K141" s="11">
        <f t="shared" si="133"/>
        <v>0</v>
      </c>
    </row>
    <row r="142" spans="1:13" x14ac:dyDescent="0.25">
      <c r="A142" s="9"/>
      <c r="B142" s="10"/>
      <c r="C142" s="11"/>
      <c r="D142" s="11"/>
      <c r="E142" s="11"/>
      <c r="F142" s="11"/>
      <c r="G142" s="11"/>
      <c r="H142" s="13"/>
      <c r="I142" s="11">
        <f t="shared" si="128"/>
        <v>0</v>
      </c>
      <c r="J142" s="11">
        <f t="shared" ref="J142:K142" si="134">I142*6/100+I142</f>
        <v>0</v>
      </c>
      <c r="K142" s="11">
        <f t="shared" si="134"/>
        <v>0</v>
      </c>
    </row>
    <row r="143" spans="1:13" s="20" customFormat="1" ht="14.25" x14ac:dyDescent="0.2">
      <c r="A143" s="15" t="s">
        <v>1133</v>
      </c>
      <c r="B143" s="20" t="s">
        <v>1274</v>
      </c>
      <c r="C143" s="17">
        <v>60000</v>
      </c>
      <c r="D143" s="17">
        <v>5500</v>
      </c>
      <c r="E143" s="17">
        <v>5500</v>
      </c>
      <c r="F143" s="17">
        <v>54500</v>
      </c>
      <c r="G143" s="17">
        <v>9.16</v>
      </c>
      <c r="H143" s="19">
        <v>10000</v>
      </c>
      <c r="I143" s="17">
        <f t="shared" si="128"/>
        <v>70000</v>
      </c>
      <c r="J143" s="11">
        <v>47585</v>
      </c>
      <c r="K143" s="11">
        <v>9738</v>
      </c>
      <c r="M143" s="94">
        <f>I143+I144+I146+I147+I150+I182+I195+'community services'!I283</f>
        <v>46493000.180000007</v>
      </c>
    </row>
    <row r="144" spans="1:13" x14ac:dyDescent="0.25">
      <c r="A144" s="9" t="s">
        <v>1135</v>
      </c>
      <c r="B144" s="10" t="s">
        <v>1294</v>
      </c>
      <c r="C144" s="11">
        <v>7887711</v>
      </c>
      <c r="D144" s="11">
        <v>2491615.2599999998</v>
      </c>
      <c r="E144" s="11">
        <v>2491615.2599999998</v>
      </c>
      <c r="F144" s="11">
        <v>5396095.7400000002</v>
      </c>
      <c r="G144" s="11">
        <v>31.58</v>
      </c>
      <c r="H144" s="13">
        <v>-93450.29</v>
      </c>
      <c r="I144" s="11">
        <f t="shared" si="128"/>
        <v>7794260.71</v>
      </c>
      <c r="J144" s="11">
        <v>0</v>
      </c>
      <c r="K144" s="11">
        <f t="shared" ref="K144" si="135">J144*6/100+J144</f>
        <v>0</v>
      </c>
      <c r="M144" s="96"/>
    </row>
    <row r="145" spans="1:13" x14ac:dyDescent="0.25">
      <c r="A145" s="9"/>
      <c r="B145" s="10" t="s">
        <v>1136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3">
        <v>896778.63</v>
      </c>
      <c r="I145" s="11">
        <f t="shared" si="128"/>
        <v>896778.63</v>
      </c>
      <c r="J145" s="11">
        <v>0</v>
      </c>
      <c r="K145" s="11">
        <v>0</v>
      </c>
      <c r="M145" s="96"/>
    </row>
    <row r="146" spans="1:13" s="18" customFormat="1" x14ac:dyDescent="0.25">
      <c r="A146" s="15" t="s">
        <v>1137</v>
      </c>
      <c r="B146" s="16" t="s">
        <v>1138</v>
      </c>
      <c r="C146" s="17">
        <v>9000000</v>
      </c>
      <c r="D146" s="17">
        <v>911131.01</v>
      </c>
      <c r="E146" s="17">
        <v>5843469.7199999997</v>
      </c>
      <c r="F146" s="17">
        <v>3156530.28</v>
      </c>
      <c r="G146" s="17">
        <v>64.92</v>
      </c>
      <c r="H146" s="19">
        <f>1890824.12+6000000</f>
        <v>7890824.1200000001</v>
      </c>
      <c r="I146" s="17">
        <f t="shared" si="128"/>
        <v>16890824.120000001</v>
      </c>
      <c r="J146" s="11">
        <v>17000000</v>
      </c>
      <c r="K146" s="11">
        <v>10000000</v>
      </c>
      <c r="M146" s="97">
        <f>I174</f>
        <v>-46492979</v>
      </c>
    </row>
    <row r="147" spans="1:13" s="18" customFormat="1" x14ac:dyDescent="0.25">
      <c r="A147" s="15" t="s">
        <v>1139</v>
      </c>
      <c r="B147" s="16" t="s">
        <v>1134</v>
      </c>
      <c r="C147" s="17">
        <v>5705035</v>
      </c>
      <c r="D147" s="17">
        <v>1644983.5</v>
      </c>
      <c r="E147" s="17">
        <v>5031688.07</v>
      </c>
      <c r="F147" s="17">
        <v>673346.93</v>
      </c>
      <c r="G147" s="17">
        <v>88.19</v>
      </c>
      <c r="H147" s="19">
        <v>-700</v>
      </c>
      <c r="I147" s="17">
        <f t="shared" si="128"/>
        <v>5704335</v>
      </c>
      <c r="J147" s="11">
        <v>0</v>
      </c>
      <c r="K147" s="11">
        <v>7000000</v>
      </c>
      <c r="M147" s="95">
        <f>M143+M146</f>
        <v>21.180000007152557</v>
      </c>
    </row>
    <row r="148" spans="1:13" s="18" customFormat="1" x14ac:dyDescent="0.25">
      <c r="A148" s="15"/>
      <c r="B148" s="16" t="s">
        <v>1247</v>
      </c>
      <c r="C148" s="17"/>
      <c r="D148" s="17"/>
      <c r="E148" s="17"/>
      <c r="F148" s="17"/>
      <c r="G148" s="17"/>
      <c r="H148" s="19">
        <v>0</v>
      </c>
      <c r="I148" s="17">
        <f t="shared" si="128"/>
        <v>0</v>
      </c>
      <c r="J148" s="11">
        <f>'[3]Technical Services'!$J$153</f>
        <v>7500000</v>
      </c>
      <c r="K148" s="11">
        <f>'[3]Technical Services'!$K$153</f>
        <v>4891285</v>
      </c>
    </row>
    <row r="149" spans="1:13" s="18" customFormat="1" x14ac:dyDescent="0.25">
      <c r="A149" s="15" t="s">
        <v>1141</v>
      </c>
      <c r="B149" s="16" t="s">
        <v>1142</v>
      </c>
      <c r="C149" s="17">
        <v>12208715</v>
      </c>
      <c r="D149" s="17">
        <v>0</v>
      </c>
      <c r="E149" s="17">
        <v>9984579.0800000001</v>
      </c>
      <c r="F149" s="17">
        <v>2224135.92</v>
      </c>
      <c r="G149" s="17">
        <v>81.78</v>
      </c>
      <c r="H149" s="19">
        <v>-12208715</v>
      </c>
      <c r="I149" s="17">
        <f>C149+H149</f>
        <v>0</v>
      </c>
      <c r="J149" s="11">
        <v>0</v>
      </c>
      <c r="K149" s="11">
        <f>J149*6/100+J149</f>
        <v>0</v>
      </c>
    </row>
    <row r="150" spans="1:13" s="18" customFormat="1" x14ac:dyDescent="0.25">
      <c r="A150" s="15" t="s">
        <v>1143</v>
      </c>
      <c r="B150" s="16" t="s">
        <v>1144</v>
      </c>
      <c r="C150" s="17">
        <v>1965552</v>
      </c>
      <c r="D150" s="17">
        <v>0</v>
      </c>
      <c r="E150" s="17">
        <v>1669687.51</v>
      </c>
      <c r="F150" s="17">
        <v>295864.49</v>
      </c>
      <c r="G150" s="17">
        <v>84.94</v>
      </c>
      <c r="H150" s="19">
        <f>809681.9+6000000+93450.29</f>
        <v>6903132.1900000004</v>
      </c>
      <c r="I150" s="17">
        <f t="shared" si="128"/>
        <v>8868684.1900000013</v>
      </c>
      <c r="J150" s="11">
        <f>'[3]Technical Services'!$J$155</f>
        <v>16393450</v>
      </c>
      <c r="K150" s="11">
        <f>'[3]Technical Services'!$K$155</f>
        <v>6295198</v>
      </c>
    </row>
    <row r="151" spans="1:13" s="20" customFormat="1" x14ac:dyDescent="0.25">
      <c r="A151" s="15"/>
      <c r="B151" s="16" t="s">
        <v>1276</v>
      </c>
      <c r="C151" s="17">
        <v>0</v>
      </c>
      <c r="D151" s="17"/>
      <c r="E151" s="17"/>
      <c r="F151" s="17"/>
      <c r="G151" s="17"/>
      <c r="H151" s="19"/>
      <c r="I151" s="19">
        <v>0</v>
      </c>
      <c r="J151" s="19">
        <v>0</v>
      </c>
      <c r="K151" s="19">
        <v>7000000</v>
      </c>
      <c r="L151" s="77"/>
    </row>
    <row r="152" spans="1:13" s="20" customFormat="1" x14ac:dyDescent="0.25">
      <c r="A152" s="15"/>
      <c r="B152" s="16" t="s">
        <v>1277</v>
      </c>
      <c r="C152" s="17">
        <v>0</v>
      </c>
      <c r="D152" s="17"/>
      <c r="E152" s="17"/>
      <c r="F152" s="17"/>
      <c r="G152" s="17"/>
      <c r="H152" s="19"/>
      <c r="I152" s="19">
        <v>0</v>
      </c>
      <c r="J152" s="19"/>
      <c r="K152" s="19">
        <v>4826302</v>
      </c>
      <c r="L152" s="77"/>
      <c r="M152" s="20">
        <v>13502377</v>
      </c>
    </row>
    <row r="153" spans="1:13" x14ac:dyDescent="0.25">
      <c r="A153" s="9"/>
      <c r="B153" s="10"/>
      <c r="C153" s="11"/>
      <c r="D153" s="11"/>
      <c r="E153" s="11"/>
      <c r="F153" s="11"/>
      <c r="G153" s="11"/>
      <c r="H153" s="13"/>
      <c r="I153" s="11">
        <f t="shared" si="128"/>
        <v>0</v>
      </c>
      <c r="J153" s="11">
        <f t="shared" ref="J153:K153" si="136">I153*6/100+I153</f>
        <v>0</v>
      </c>
      <c r="K153" s="11">
        <f t="shared" si="136"/>
        <v>0</v>
      </c>
    </row>
    <row r="154" spans="1:13" s="70" customFormat="1" x14ac:dyDescent="0.25">
      <c r="A154" s="5"/>
      <c r="B154" s="6" t="s">
        <v>294</v>
      </c>
      <c r="C154" s="7">
        <v>36827013</v>
      </c>
      <c r="D154" s="7">
        <v>5053229.7699999996</v>
      </c>
      <c r="E154" s="7">
        <v>25026539.640000001</v>
      </c>
      <c r="F154" s="7">
        <v>11800473.359999999</v>
      </c>
      <c r="G154" s="7">
        <v>67.95</v>
      </c>
      <c r="H154" s="12">
        <f>SUM(H143:H150)</f>
        <v>3397869.6500000013</v>
      </c>
      <c r="I154" s="7">
        <f t="shared" si="128"/>
        <v>40224882.649999999</v>
      </c>
      <c r="J154" s="7">
        <f>SUM(J143:J152)</f>
        <v>40941035</v>
      </c>
      <c r="K154" s="7">
        <f>SUM(K143:K152)</f>
        <v>40022523</v>
      </c>
    </row>
    <row r="155" spans="1:13" x14ac:dyDescent="0.25">
      <c r="A155" s="9"/>
      <c r="B155" s="10"/>
      <c r="C155" s="11"/>
      <c r="D155" s="11"/>
      <c r="E155" s="11"/>
      <c r="F155" s="11"/>
      <c r="G155" s="11"/>
      <c r="H155" s="13"/>
      <c r="I155" s="11">
        <f t="shared" si="128"/>
        <v>0</v>
      </c>
      <c r="J155" s="11">
        <f t="shared" ref="J155:K155" si="137">I155*6/100+I155</f>
        <v>0</v>
      </c>
      <c r="K155" s="11">
        <f t="shared" si="137"/>
        <v>0</v>
      </c>
    </row>
    <row r="156" spans="1:13" x14ac:dyDescent="0.25">
      <c r="A156" s="5"/>
      <c r="B156" s="6" t="s">
        <v>1145</v>
      </c>
      <c r="C156" s="7"/>
      <c r="D156" s="7"/>
      <c r="E156" s="7"/>
      <c r="F156" s="7"/>
      <c r="G156" s="7"/>
      <c r="H156" s="13"/>
      <c r="I156" s="11">
        <f t="shared" si="128"/>
        <v>0</v>
      </c>
      <c r="J156" s="11">
        <f t="shared" ref="J156:K156" si="138">I156*6/100+I156</f>
        <v>0</v>
      </c>
      <c r="K156" s="11">
        <f t="shared" si="138"/>
        <v>0</v>
      </c>
    </row>
    <row r="157" spans="1:13" x14ac:dyDescent="0.25">
      <c r="A157" s="5"/>
      <c r="B157" s="6" t="s">
        <v>8</v>
      </c>
      <c r="C157" s="7"/>
      <c r="D157" s="7"/>
      <c r="E157" s="7"/>
      <c r="F157" s="7"/>
      <c r="G157" s="7"/>
      <c r="H157" s="13"/>
      <c r="I157" s="11">
        <f t="shared" si="128"/>
        <v>0</v>
      </c>
      <c r="J157" s="11">
        <f t="shared" ref="J157:K157" si="139">I157*6/100+I157</f>
        <v>0</v>
      </c>
      <c r="K157" s="11">
        <f t="shared" si="139"/>
        <v>0</v>
      </c>
    </row>
    <row r="158" spans="1:13" x14ac:dyDescent="0.25">
      <c r="A158" s="5"/>
      <c r="B158" s="6" t="s">
        <v>9</v>
      </c>
      <c r="C158" s="7"/>
      <c r="D158" s="7"/>
      <c r="E158" s="7"/>
      <c r="F158" s="7"/>
      <c r="G158" s="7"/>
      <c r="H158" s="13"/>
      <c r="I158" s="11">
        <f t="shared" si="128"/>
        <v>0</v>
      </c>
      <c r="J158" s="11">
        <f t="shared" ref="J158:K158" si="140">I158*6/100+I158</f>
        <v>0</v>
      </c>
      <c r="K158" s="11">
        <f t="shared" si="140"/>
        <v>0</v>
      </c>
    </row>
    <row r="159" spans="1:13" x14ac:dyDescent="0.25">
      <c r="A159" s="5"/>
      <c r="B159" s="6" t="s">
        <v>27</v>
      </c>
      <c r="C159" s="7"/>
      <c r="D159" s="7"/>
      <c r="E159" s="7"/>
      <c r="F159" s="7"/>
      <c r="G159" s="7"/>
      <c r="H159" s="13"/>
      <c r="I159" s="11">
        <f t="shared" si="128"/>
        <v>0</v>
      </c>
      <c r="J159" s="11">
        <f t="shared" ref="J159:K159" si="141">I159*6/100+I159</f>
        <v>0</v>
      </c>
      <c r="K159" s="11">
        <f t="shared" si="141"/>
        <v>0</v>
      </c>
    </row>
    <row r="160" spans="1:13" x14ac:dyDescent="0.25">
      <c r="A160" s="5"/>
      <c r="B160" s="6" t="s">
        <v>28</v>
      </c>
      <c r="C160" s="7"/>
      <c r="D160" s="7"/>
      <c r="E160" s="7"/>
      <c r="F160" s="7"/>
      <c r="G160" s="7"/>
      <c r="H160" s="13"/>
      <c r="I160" s="11">
        <f t="shared" si="128"/>
        <v>0</v>
      </c>
      <c r="J160" s="11">
        <f t="shared" ref="J160:K160" si="142">I160*6/100+I160</f>
        <v>0</v>
      </c>
      <c r="K160" s="11">
        <f t="shared" si="142"/>
        <v>0</v>
      </c>
    </row>
    <row r="161" spans="1:11" x14ac:dyDescent="0.25">
      <c r="A161" s="9"/>
      <c r="B161" s="10"/>
      <c r="C161" s="11"/>
      <c r="D161" s="11"/>
      <c r="E161" s="11"/>
      <c r="F161" s="11"/>
      <c r="G161" s="11"/>
      <c r="H161" s="13"/>
      <c r="I161" s="11">
        <f t="shared" si="128"/>
        <v>0</v>
      </c>
      <c r="J161" s="11">
        <f t="shared" ref="J161:K161" si="143">I161*6/100+I161</f>
        <v>0</v>
      </c>
      <c r="K161" s="11">
        <f t="shared" si="143"/>
        <v>0</v>
      </c>
    </row>
    <row r="162" spans="1:11" x14ac:dyDescent="0.25">
      <c r="A162" s="9" t="s">
        <v>1146</v>
      </c>
      <c r="B162" s="10" t="s">
        <v>31</v>
      </c>
      <c r="C162" s="11">
        <v>-1724650</v>
      </c>
      <c r="D162" s="11">
        <v>-918029.57</v>
      </c>
      <c r="E162" s="11">
        <v>-918029.57</v>
      </c>
      <c r="F162" s="11">
        <v>-806620.43</v>
      </c>
      <c r="G162" s="11">
        <v>53.22</v>
      </c>
      <c r="H162" s="13"/>
      <c r="I162" s="11">
        <f t="shared" si="128"/>
        <v>-1724650</v>
      </c>
      <c r="J162" s="11">
        <f t="shared" ref="J162:K162" si="144">I162*6/100+I162</f>
        <v>-1828129</v>
      </c>
      <c r="K162" s="11">
        <f t="shared" si="144"/>
        <v>-1937816.74</v>
      </c>
    </row>
    <row r="163" spans="1:11" x14ac:dyDescent="0.25">
      <c r="A163" s="9"/>
      <c r="B163" s="10"/>
      <c r="C163" s="11"/>
      <c r="D163" s="11"/>
      <c r="E163" s="11"/>
      <c r="F163" s="11"/>
      <c r="G163" s="11"/>
      <c r="H163" s="13"/>
      <c r="I163" s="11">
        <f t="shared" si="128"/>
        <v>0</v>
      </c>
      <c r="J163" s="11">
        <f t="shared" ref="J163:K163" si="145">I163*6/100+I163</f>
        <v>0</v>
      </c>
      <c r="K163" s="11">
        <f t="shared" si="145"/>
        <v>0</v>
      </c>
    </row>
    <row r="164" spans="1:11" x14ac:dyDescent="0.25">
      <c r="A164" s="5"/>
      <c r="B164" s="6" t="s">
        <v>33</v>
      </c>
      <c r="C164" s="7">
        <v>-1724650</v>
      </c>
      <c r="D164" s="7">
        <v>-918029.57</v>
      </c>
      <c r="E164" s="7">
        <v>-918029.57</v>
      </c>
      <c r="F164" s="7">
        <v>-806620.43</v>
      </c>
      <c r="G164" s="7">
        <v>53.22</v>
      </c>
      <c r="H164" s="13">
        <f>H162</f>
        <v>0</v>
      </c>
      <c r="I164" s="11">
        <f t="shared" si="128"/>
        <v>-1724650</v>
      </c>
      <c r="J164" s="11">
        <f t="shared" ref="J164:K164" si="146">I164*6/100+I164</f>
        <v>-1828129</v>
      </c>
      <c r="K164" s="11">
        <f t="shared" si="146"/>
        <v>-1937816.74</v>
      </c>
    </row>
    <row r="165" spans="1:11" x14ac:dyDescent="0.25">
      <c r="A165" s="5"/>
      <c r="B165" s="6"/>
      <c r="C165" s="7"/>
      <c r="D165" s="7"/>
      <c r="E165" s="7"/>
      <c r="F165" s="7"/>
      <c r="G165" s="7"/>
      <c r="H165" s="13"/>
      <c r="I165" s="11">
        <f t="shared" si="128"/>
        <v>0</v>
      </c>
      <c r="J165" s="11">
        <f t="shared" ref="J165:K165" si="147">I165*6/100+I165</f>
        <v>0</v>
      </c>
      <c r="K165" s="11">
        <f t="shared" si="147"/>
        <v>0</v>
      </c>
    </row>
    <row r="166" spans="1:11" x14ac:dyDescent="0.25">
      <c r="A166" s="5"/>
      <c r="B166" s="6" t="s">
        <v>34</v>
      </c>
      <c r="C166" s="7"/>
      <c r="D166" s="7"/>
      <c r="E166" s="7"/>
      <c r="F166" s="7"/>
      <c r="G166" s="7"/>
      <c r="H166" s="13"/>
      <c r="I166" s="11">
        <f t="shared" si="128"/>
        <v>0</v>
      </c>
      <c r="J166" s="11">
        <f t="shared" ref="J166:K166" si="148">I166*6/100+I166</f>
        <v>0</v>
      </c>
      <c r="K166" s="11">
        <f t="shared" si="148"/>
        <v>0</v>
      </c>
    </row>
    <row r="167" spans="1:11" x14ac:dyDescent="0.25">
      <c r="A167" s="9"/>
      <c r="B167" s="10"/>
      <c r="C167" s="11"/>
      <c r="D167" s="11"/>
      <c r="E167" s="11"/>
      <c r="F167" s="11"/>
      <c r="G167" s="11"/>
      <c r="H167" s="13"/>
      <c r="I167" s="11">
        <f t="shared" si="128"/>
        <v>0</v>
      </c>
      <c r="J167" s="11">
        <f t="shared" ref="J167:K167" si="149">I167*6/100+I167</f>
        <v>0</v>
      </c>
      <c r="K167" s="11">
        <f t="shared" si="149"/>
        <v>0</v>
      </c>
    </row>
    <row r="168" spans="1:11" x14ac:dyDescent="0.25">
      <c r="A168" s="9" t="s">
        <v>1147</v>
      </c>
      <c r="B168" s="10" t="s">
        <v>35</v>
      </c>
      <c r="C168" s="11">
        <v>-32768329</v>
      </c>
      <c r="D168" s="11">
        <v>-23170652.739999998</v>
      </c>
      <c r="E168" s="11">
        <v>-23170652.739999998</v>
      </c>
      <c r="F168" s="11">
        <v>-9597676.2599999998</v>
      </c>
      <c r="G168" s="11">
        <v>70.709999999999994</v>
      </c>
      <c r="H168" s="13">
        <v>-12000000</v>
      </c>
      <c r="I168" s="11">
        <f t="shared" si="128"/>
        <v>-44768329</v>
      </c>
      <c r="J168" s="11">
        <v>-33393450</v>
      </c>
      <c r="K168" s="11">
        <v>-35121500</v>
      </c>
    </row>
    <row r="169" spans="1:11" x14ac:dyDescent="0.25">
      <c r="A169" s="9"/>
      <c r="B169" s="10"/>
      <c r="C169" s="11"/>
      <c r="D169" s="11"/>
      <c r="E169" s="11"/>
      <c r="F169" s="11"/>
      <c r="G169" s="11"/>
      <c r="H169" s="13"/>
      <c r="I169" s="11">
        <f t="shared" si="128"/>
        <v>0</v>
      </c>
      <c r="J169" s="11">
        <f t="shared" ref="J169:K169" si="150">I169*6/100+I169</f>
        <v>0</v>
      </c>
      <c r="K169" s="11">
        <f t="shared" si="150"/>
        <v>0</v>
      </c>
    </row>
    <row r="170" spans="1:11" x14ac:dyDescent="0.25">
      <c r="A170" s="5"/>
      <c r="B170" s="6" t="s">
        <v>36</v>
      </c>
      <c r="C170" s="7">
        <v>-32768329</v>
      </c>
      <c r="D170" s="7">
        <v>-23170652.739999998</v>
      </c>
      <c r="E170" s="7">
        <v>-23170652.739999998</v>
      </c>
      <c r="F170" s="7">
        <v>-9597676.2599999998</v>
      </c>
      <c r="G170" s="7">
        <v>70.709999999999994</v>
      </c>
      <c r="H170" s="13">
        <f>H168</f>
        <v>-12000000</v>
      </c>
      <c r="I170" s="11">
        <f t="shared" si="128"/>
        <v>-44768329</v>
      </c>
      <c r="J170" s="11">
        <f>J168</f>
        <v>-33393450</v>
      </c>
      <c r="K170" s="11">
        <f>K168</f>
        <v>-35121500</v>
      </c>
    </row>
    <row r="171" spans="1:11" x14ac:dyDescent="0.25">
      <c r="A171" s="5"/>
      <c r="B171" s="6"/>
      <c r="C171" s="7"/>
      <c r="D171" s="7"/>
      <c r="E171" s="7"/>
      <c r="F171" s="7"/>
      <c r="G171" s="7"/>
      <c r="H171" s="13"/>
      <c r="I171" s="11">
        <f t="shared" si="128"/>
        <v>0</v>
      </c>
      <c r="J171" s="11">
        <f t="shared" ref="J171:K171" si="151">I171*6/100+I171</f>
        <v>0</v>
      </c>
      <c r="K171" s="11">
        <f t="shared" si="151"/>
        <v>0</v>
      </c>
    </row>
    <row r="172" spans="1:11" x14ac:dyDescent="0.25">
      <c r="A172" s="5"/>
      <c r="B172" s="6" t="s">
        <v>38</v>
      </c>
      <c r="C172" s="7">
        <v>-34492979</v>
      </c>
      <c r="D172" s="7">
        <v>-24088682.309999999</v>
      </c>
      <c r="E172" s="7">
        <v>-24088682.309999999</v>
      </c>
      <c r="F172" s="7">
        <v>-10404296.689999999</v>
      </c>
      <c r="G172" s="7">
        <v>69.83</v>
      </c>
      <c r="H172" s="13">
        <f>H164+H170</f>
        <v>-12000000</v>
      </c>
      <c r="I172" s="11">
        <f t="shared" si="128"/>
        <v>-46492979</v>
      </c>
      <c r="J172" s="11">
        <f>J170</f>
        <v>-33393450</v>
      </c>
      <c r="K172" s="11">
        <f>K170</f>
        <v>-35121500</v>
      </c>
    </row>
    <row r="173" spans="1:11" x14ac:dyDescent="0.25">
      <c r="A173" s="5"/>
      <c r="B173" s="6"/>
      <c r="C173" s="7"/>
      <c r="D173" s="7"/>
      <c r="E173" s="7"/>
      <c r="F173" s="7"/>
      <c r="G173" s="7"/>
      <c r="H173" s="13"/>
      <c r="I173" s="11">
        <f t="shared" si="128"/>
        <v>0</v>
      </c>
      <c r="J173" s="11">
        <f t="shared" ref="J173:K173" si="152">I173*6/100+I173</f>
        <v>0</v>
      </c>
      <c r="K173" s="11">
        <f t="shared" si="152"/>
        <v>0</v>
      </c>
    </row>
    <row r="174" spans="1:11" x14ac:dyDescent="0.25">
      <c r="A174" s="5"/>
      <c r="B174" s="6" t="s">
        <v>91</v>
      </c>
      <c r="C174" s="7">
        <v>-34492979</v>
      </c>
      <c r="D174" s="7">
        <v>-24088682.309999999</v>
      </c>
      <c r="E174" s="7">
        <v>-24088682.309999999</v>
      </c>
      <c r="F174" s="7">
        <v>-10404296.689999999</v>
      </c>
      <c r="G174" s="7">
        <v>69.83</v>
      </c>
      <c r="H174" s="13">
        <f>H172</f>
        <v>-12000000</v>
      </c>
      <c r="I174" s="11">
        <f t="shared" si="128"/>
        <v>-46492979</v>
      </c>
      <c r="J174" s="11">
        <f>J172+J164</f>
        <v>-35221579</v>
      </c>
      <c r="K174" s="11">
        <f>K172+K164</f>
        <v>-37059316.740000002</v>
      </c>
    </row>
    <row r="175" spans="1:11" x14ac:dyDescent="0.25">
      <c r="A175" s="5"/>
      <c r="B175" s="6"/>
      <c r="C175" s="7"/>
      <c r="D175" s="7"/>
      <c r="E175" s="7"/>
      <c r="F175" s="7"/>
      <c r="G175" s="7"/>
      <c r="H175" s="13"/>
      <c r="I175" s="11">
        <f t="shared" si="128"/>
        <v>0</v>
      </c>
      <c r="J175" s="11">
        <f t="shared" ref="J175:K175" si="153">I175*6/100+I175</f>
        <v>0</v>
      </c>
      <c r="K175" s="11">
        <f t="shared" si="153"/>
        <v>0</v>
      </c>
    </row>
    <row r="176" spans="1:11" x14ac:dyDescent="0.25">
      <c r="A176" s="5"/>
      <c r="B176" s="6" t="s">
        <v>92</v>
      </c>
      <c r="C176" s="7"/>
      <c r="D176" s="7"/>
      <c r="E176" s="7"/>
      <c r="F176" s="7"/>
      <c r="G176" s="7"/>
      <c r="H176" s="13"/>
      <c r="I176" s="11">
        <f t="shared" si="128"/>
        <v>0</v>
      </c>
      <c r="J176" s="11">
        <f t="shared" ref="J176:K176" si="154">I176*6/100+I176</f>
        <v>0</v>
      </c>
      <c r="K176" s="11">
        <f t="shared" si="154"/>
        <v>0</v>
      </c>
    </row>
    <row r="177" spans="1:11" x14ac:dyDescent="0.25">
      <c r="A177" s="5"/>
      <c r="B177" s="6" t="s">
        <v>93</v>
      </c>
      <c r="C177" s="7"/>
      <c r="D177" s="7"/>
      <c r="E177" s="7"/>
      <c r="F177" s="7"/>
      <c r="G177" s="7"/>
      <c r="H177" s="13"/>
      <c r="I177" s="11">
        <f t="shared" si="128"/>
        <v>0</v>
      </c>
      <c r="J177" s="11">
        <f t="shared" ref="J177:K177" si="155">I177*6/100+I177</f>
        <v>0</v>
      </c>
      <c r="K177" s="11">
        <f t="shared" si="155"/>
        <v>0</v>
      </c>
    </row>
    <row r="178" spans="1:11" x14ac:dyDescent="0.25">
      <c r="A178" s="5"/>
      <c r="B178" s="6" t="s">
        <v>128</v>
      </c>
      <c r="C178" s="7"/>
      <c r="D178" s="7"/>
      <c r="E178" s="7"/>
      <c r="F178" s="7"/>
      <c r="G178" s="7"/>
      <c r="H178" s="13"/>
      <c r="I178" s="11">
        <f t="shared" si="128"/>
        <v>0</v>
      </c>
      <c r="J178" s="11">
        <f t="shared" ref="J178:K178" si="156">I178*6/100+I178</f>
        <v>0</v>
      </c>
      <c r="K178" s="11">
        <f t="shared" si="156"/>
        <v>0</v>
      </c>
    </row>
    <row r="179" spans="1:11" x14ac:dyDescent="0.25">
      <c r="A179" s="5"/>
      <c r="B179" s="6" t="s">
        <v>129</v>
      </c>
      <c r="C179" s="7"/>
      <c r="D179" s="7"/>
      <c r="E179" s="7"/>
      <c r="F179" s="7"/>
      <c r="G179" s="7"/>
      <c r="H179" s="13"/>
      <c r="I179" s="11">
        <f t="shared" si="128"/>
        <v>0</v>
      </c>
      <c r="J179" s="11">
        <f t="shared" ref="J179:K179" si="157">I179*6/100+I179</f>
        <v>0</v>
      </c>
      <c r="K179" s="11">
        <f t="shared" si="157"/>
        <v>0</v>
      </c>
    </row>
    <row r="180" spans="1:11" x14ac:dyDescent="0.25">
      <c r="A180" s="5"/>
      <c r="B180" s="6"/>
      <c r="C180" s="7"/>
      <c r="D180" s="7"/>
      <c r="E180" s="7"/>
      <c r="F180" s="7"/>
      <c r="G180" s="7"/>
      <c r="H180" s="13"/>
      <c r="I180" s="11">
        <f t="shared" si="128"/>
        <v>0</v>
      </c>
      <c r="J180" s="11">
        <f t="shared" ref="J180:K180" si="158">I180*6/100+I180</f>
        <v>0</v>
      </c>
      <c r="K180" s="11">
        <f t="shared" si="158"/>
        <v>0</v>
      </c>
    </row>
    <row r="181" spans="1:11" x14ac:dyDescent="0.25">
      <c r="A181" s="9" t="s">
        <v>1148</v>
      </c>
      <c r="B181" s="10" t="s">
        <v>130</v>
      </c>
      <c r="C181" s="11">
        <v>0</v>
      </c>
      <c r="D181" s="11">
        <v>85204.28</v>
      </c>
      <c r="E181" s="11">
        <v>430823.28</v>
      </c>
      <c r="F181" s="11">
        <v>-430823.28</v>
      </c>
      <c r="G181" s="11">
        <v>0</v>
      </c>
      <c r="H181" s="13"/>
      <c r="I181" s="11">
        <f t="shared" si="128"/>
        <v>0</v>
      </c>
      <c r="J181" s="11">
        <f t="shared" ref="J181:K181" si="159">I181*6/100+I181</f>
        <v>0</v>
      </c>
      <c r="K181" s="11">
        <f t="shared" si="159"/>
        <v>0</v>
      </c>
    </row>
    <row r="182" spans="1:11" s="18" customFormat="1" x14ac:dyDescent="0.25">
      <c r="A182" s="15" t="s">
        <v>1149</v>
      </c>
      <c r="B182" s="16" t="s">
        <v>130</v>
      </c>
      <c r="C182" s="17">
        <v>1490708</v>
      </c>
      <c r="D182" s="17">
        <v>31516.16</v>
      </c>
      <c r="E182" s="17">
        <v>246666.16</v>
      </c>
      <c r="F182" s="17">
        <v>1244041.8400000001</v>
      </c>
      <c r="G182" s="17">
        <v>16.54</v>
      </c>
      <c r="H182" s="19">
        <v>-120000</v>
      </c>
      <c r="I182" s="17">
        <f t="shared" si="128"/>
        <v>1370708</v>
      </c>
      <c r="J182" s="11">
        <f t="shared" ref="J182:K182" si="160">I182*6/100+I182</f>
        <v>1452950.48</v>
      </c>
      <c r="K182" s="11">
        <f t="shared" si="160"/>
        <v>1540127.5088</v>
      </c>
    </row>
    <row r="183" spans="1:11" x14ac:dyDescent="0.25">
      <c r="A183" s="9" t="s">
        <v>1150</v>
      </c>
      <c r="B183" s="10" t="s">
        <v>132</v>
      </c>
      <c r="C183" s="11">
        <v>0</v>
      </c>
      <c r="D183" s="11">
        <v>0</v>
      </c>
      <c r="E183" s="11">
        <v>5863.75</v>
      </c>
      <c r="F183" s="11">
        <v>-5863.75</v>
      </c>
      <c r="G183" s="11">
        <v>0</v>
      </c>
      <c r="H183" s="13"/>
      <c r="I183" s="11">
        <f t="shared" si="128"/>
        <v>0</v>
      </c>
      <c r="J183" s="11">
        <f t="shared" ref="J183:K183" si="161">I183*6/100+I183</f>
        <v>0</v>
      </c>
      <c r="K183" s="11">
        <f t="shared" si="161"/>
        <v>0</v>
      </c>
    </row>
    <row r="184" spans="1:11" x14ac:dyDescent="0.25">
      <c r="A184" s="9" t="s">
        <v>1151</v>
      </c>
      <c r="B184" s="10" t="s">
        <v>136</v>
      </c>
      <c r="C184" s="11">
        <v>0</v>
      </c>
      <c r="D184" s="11">
        <v>0</v>
      </c>
      <c r="E184" s="11">
        <v>115206.35</v>
      </c>
      <c r="F184" s="11">
        <v>-115206.35</v>
      </c>
      <c r="G184" s="11">
        <v>0</v>
      </c>
      <c r="H184" s="13"/>
      <c r="I184" s="11">
        <f t="shared" si="128"/>
        <v>0</v>
      </c>
      <c r="J184" s="11">
        <f t="shared" ref="J184:K184" si="162">I184*6/100+I184</f>
        <v>0</v>
      </c>
      <c r="K184" s="11">
        <f t="shared" si="162"/>
        <v>0</v>
      </c>
    </row>
    <row r="185" spans="1:11" x14ac:dyDescent="0.25">
      <c r="A185" s="9"/>
      <c r="B185" s="10"/>
      <c r="C185" s="11"/>
      <c r="D185" s="11"/>
      <c r="E185" s="11"/>
      <c r="F185" s="11"/>
      <c r="G185" s="11"/>
      <c r="H185" s="13"/>
      <c r="I185" s="11">
        <f t="shared" si="128"/>
        <v>0</v>
      </c>
      <c r="J185" s="11">
        <f t="shared" ref="J185:K185" si="163">I185*6/100+I185</f>
        <v>0</v>
      </c>
      <c r="K185" s="11">
        <f t="shared" si="163"/>
        <v>0</v>
      </c>
    </row>
    <row r="186" spans="1:11" x14ac:dyDescent="0.25">
      <c r="A186" s="5"/>
      <c r="B186" s="6" t="s">
        <v>143</v>
      </c>
      <c r="C186" s="7">
        <v>1490708</v>
      </c>
      <c r="D186" s="7">
        <v>116720.44</v>
      </c>
      <c r="E186" s="7">
        <v>798559.54</v>
      </c>
      <c r="F186" s="7">
        <v>692148.46</v>
      </c>
      <c r="G186" s="7">
        <v>53.56</v>
      </c>
      <c r="H186" s="13">
        <f>SUM(H181:H184)</f>
        <v>-120000</v>
      </c>
      <c r="I186" s="11">
        <f t="shared" si="128"/>
        <v>1370708</v>
      </c>
      <c r="J186" s="11">
        <f t="shared" ref="J186:K186" si="164">I186*6/100+I186</f>
        <v>1452950.48</v>
      </c>
      <c r="K186" s="11">
        <f t="shared" si="164"/>
        <v>1540127.5088</v>
      </c>
    </row>
    <row r="187" spans="1:11" x14ac:dyDescent="0.25">
      <c r="A187" s="5"/>
      <c r="B187" s="6"/>
      <c r="C187" s="7"/>
      <c r="D187" s="7"/>
      <c r="E187" s="7"/>
      <c r="F187" s="7"/>
      <c r="G187" s="7"/>
      <c r="H187" s="13"/>
      <c r="I187" s="11">
        <f t="shared" si="128"/>
        <v>0</v>
      </c>
      <c r="J187" s="11">
        <f t="shared" ref="J187:K187" si="165">I187*6/100+I187</f>
        <v>0</v>
      </c>
      <c r="K187" s="11">
        <f t="shared" si="165"/>
        <v>0</v>
      </c>
    </row>
    <row r="188" spans="1:11" x14ac:dyDescent="0.25">
      <c r="A188" s="5"/>
      <c r="B188" s="6" t="s">
        <v>155</v>
      </c>
      <c r="C188" s="7">
        <v>1490708</v>
      </c>
      <c r="D188" s="7">
        <v>116720.44</v>
      </c>
      <c r="E188" s="7">
        <v>798559.54</v>
      </c>
      <c r="F188" s="7">
        <v>692148.46</v>
      </c>
      <c r="G188" s="7">
        <v>53.56</v>
      </c>
      <c r="H188" s="13">
        <f>H186</f>
        <v>-120000</v>
      </c>
      <c r="I188" s="11">
        <f t="shared" si="128"/>
        <v>1370708</v>
      </c>
      <c r="J188" s="11">
        <f t="shared" ref="J188:K188" si="166">I188*6/100+I188</f>
        <v>1452950.48</v>
      </c>
      <c r="K188" s="11">
        <f t="shared" si="166"/>
        <v>1540127.5088</v>
      </c>
    </row>
    <row r="189" spans="1:11" x14ac:dyDescent="0.25">
      <c r="A189" s="5"/>
      <c r="B189" s="6"/>
      <c r="C189" s="7"/>
      <c r="D189" s="7"/>
      <c r="E189" s="7"/>
      <c r="F189" s="7"/>
      <c r="G189" s="7"/>
      <c r="H189" s="13"/>
      <c r="I189" s="11">
        <f t="shared" si="128"/>
        <v>0</v>
      </c>
      <c r="J189" s="11">
        <f t="shared" ref="J189:K189" si="167">I189*6/100+I189</f>
        <v>0</v>
      </c>
      <c r="K189" s="11">
        <f t="shared" si="167"/>
        <v>0</v>
      </c>
    </row>
    <row r="190" spans="1:11" x14ac:dyDescent="0.25">
      <c r="A190" s="5"/>
      <c r="B190" s="6" t="s">
        <v>156</v>
      </c>
      <c r="C190" s="7">
        <v>1490708</v>
      </c>
      <c r="D190" s="7">
        <v>116720.44</v>
      </c>
      <c r="E190" s="7">
        <v>798559.54</v>
      </c>
      <c r="F190" s="7">
        <v>692148.46</v>
      </c>
      <c r="G190" s="7">
        <v>53.56</v>
      </c>
      <c r="H190" s="13">
        <f>H188</f>
        <v>-120000</v>
      </c>
      <c r="I190" s="11">
        <f t="shared" si="128"/>
        <v>1370708</v>
      </c>
      <c r="J190" s="11">
        <f t="shared" ref="J190:K190" si="168">I190*6/100+I190</f>
        <v>1452950.48</v>
      </c>
      <c r="K190" s="11">
        <f t="shared" si="168"/>
        <v>1540127.5088</v>
      </c>
    </row>
    <row r="191" spans="1:11" x14ac:dyDescent="0.25">
      <c r="A191" s="9"/>
      <c r="B191" s="10"/>
      <c r="C191" s="11"/>
      <c r="D191" s="11"/>
      <c r="E191" s="11"/>
      <c r="F191" s="11"/>
      <c r="G191" s="11"/>
      <c r="H191" s="13"/>
      <c r="I191" s="11">
        <f t="shared" si="128"/>
        <v>0</v>
      </c>
      <c r="J191" s="11">
        <f t="shared" ref="J191:K191" si="169">I191*6/100+I191</f>
        <v>0</v>
      </c>
      <c r="K191" s="11">
        <f t="shared" si="169"/>
        <v>0</v>
      </c>
    </row>
    <row r="192" spans="1:11" x14ac:dyDescent="0.25">
      <c r="A192" s="5"/>
      <c r="B192" s="6" t="s">
        <v>186</v>
      </c>
      <c r="C192" s="7"/>
      <c r="D192" s="7"/>
      <c r="E192" s="7"/>
      <c r="F192" s="7"/>
      <c r="G192" s="7"/>
      <c r="H192" s="13"/>
      <c r="I192" s="11">
        <f t="shared" si="128"/>
        <v>0</v>
      </c>
      <c r="J192" s="11">
        <f t="shared" ref="J192:K192" si="170">I192*6/100+I192</f>
        <v>0</v>
      </c>
      <c r="K192" s="11">
        <f t="shared" si="170"/>
        <v>0</v>
      </c>
    </row>
    <row r="193" spans="1:11" x14ac:dyDescent="0.25">
      <c r="A193" s="5"/>
      <c r="B193" s="6" t="s">
        <v>197</v>
      </c>
      <c r="C193" s="7"/>
      <c r="D193" s="7"/>
      <c r="E193" s="7"/>
      <c r="F193" s="7"/>
      <c r="G193" s="7"/>
      <c r="H193" s="13"/>
      <c r="I193" s="11">
        <f t="shared" si="128"/>
        <v>0</v>
      </c>
      <c r="J193" s="11">
        <f t="shared" ref="J193:K193" si="171">I193*6/100+I193</f>
        <v>0</v>
      </c>
      <c r="K193" s="11">
        <f t="shared" si="171"/>
        <v>0</v>
      </c>
    </row>
    <row r="194" spans="1:11" x14ac:dyDescent="0.25">
      <c r="A194" s="5"/>
      <c r="B194" s="6"/>
      <c r="C194" s="7"/>
      <c r="D194" s="7"/>
      <c r="E194" s="7"/>
      <c r="F194" s="7"/>
      <c r="G194" s="7"/>
      <c r="H194" s="13"/>
      <c r="I194" s="11">
        <f t="shared" si="128"/>
        <v>0</v>
      </c>
      <c r="J194" s="11">
        <f t="shared" ref="J194:K194" si="172">I194*6/100+I194</f>
        <v>0</v>
      </c>
      <c r="K194" s="11">
        <f t="shared" si="172"/>
        <v>0</v>
      </c>
    </row>
    <row r="195" spans="1:11" s="18" customFormat="1" x14ac:dyDescent="0.25">
      <c r="A195" s="15" t="s">
        <v>1152</v>
      </c>
      <c r="B195" s="16" t="s">
        <v>201</v>
      </c>
      <c r="C195" s="17">
        <v>173942</v>
      </c>
      <c r="D195" s="17">
        <v>6470.2</v>
      </c>
      <c r="E195" s="17">
        <v>34555.43</v>
      </c>
      <c r="F195" s="17">
        <v>139386.57</v>
      </c>
      <c r="G195" s="17">
        <v>19.86</v>
      </c>
      <c r="H195" s="19">
        <v>110000</v>
      </c>
      <c r="I195" s="17">
        <f t="shared" si="128"/>
        <v>283942</v>
      </c>
      <c r="J195" s="11">
        <f t="shared" ref="J195:K195" si="173">I195*6/100+I195</f>
        <v>300978.52</v>
      </c>
      <c r="K195" s="11">
        <f t="shared" si="173"/>
        <v>319037.23120000004</v>
      </c>
    </row>
    <row r="196" spans="1:11" x14ac:dyDescent="0.25">
      <c r="A196" s="9"/>
      <c r="B196" s="10"/>
      <c r="C196" s="11"/>
      <c r="D196" s="11"/>
      <c r="E196" s="11"/>
      <c r="F196" s="11"/>
      <c r="G196" s="11"/>
      <c r="H196" s="13"/>
      <c r="I196" s="11">
        <f t="shared" si="128"/>
        <v>0</v>
      </c>
      <c r="J196" s="11">
        <f t="shared" ref="J196:K196" si="174">I196*6/100+I196</f>
        <v>0</v>
      </c>
      <c r="K196" s="11">
        <f t="shared" si="174"/>
        <v>0</v>
      </c>
    </row>
    <row r="197" spans="1:11" x14ac:dyDescent="0.25">
      <c r="A197" s="5"/>
      <c r="B197" s="6" t="s">
        <v>204</v>
      </c>
      <c r="C197" s="7">
        <v>173942</v>
      </c>
      <c r="D197" s="7">
        <v>6470.2</v>
      </c>
      <c r="E197" s="7">
        <v>34555.43</v>
      </c>
      <c r="F197" s="7">
        <v>139386.57</v>
      </c>
      <c r="G197" s="7">
        <v>19.86</v>
      </c>
      <c r="H197" s="13">
        <f>H195</f>
        <v>110000</v>
      </c>
      <c r="I197" s="11">
        <f t="shared" si="128"/>
        <v>283942</v>
      </c>
      <c r="J197" s="11">
        <f t="shared" ref="J197:K197" si="175">I197*6/100+I197</f>
        <v>300978.52</v>
      </c>
      <c r="K197" s="11">
        <f t="shared" si="175"/>
        <v>319037.23120000004</v>
      </c>
    </row>
    <row r="198" spans="1:11" x14ac:dyDescent="0.25">
      <c r="A198" s="5"/>
      <c r="B198" s="6"/>
      <c r="C198" s="7"/>
      <c r="D198" s="7"/>
      <c r="E198" s="7"/>
      <c r="F198" s="7"/>
      <c r="G198" s="7"/>
      <c r="H198" s="13"/>
      <c r="I198" s="11">
        <f t="shared" si="128"/>
        <v>0</v>
      </c>
      <c r="J198" s="11">
        <f t="shared" ref="J198:K198" si="176">I198*6/100+I198</f>
        <v>0</v>
      </c>
      <c r="K198" s="11">
        <f t="shared" si="176"/>
        <v>0</v>
      </c>
    </row>
    <row r="199" spans="1:11" x14ac:dyDescent="0.25">
      <c r="A199" s="5"/>
      <c r="B199" s="6" t="s">
        <v>205</v>
      </c>
      <c r="C199" s="7"/>
      <c r="D199" s="7"/>
      <c r="E199" s="7"/>
      <c r="F199" s="7"/>
      <c r="G199" s="7"/>
      <c r="H199" s="13"/>
      <c r="I199" s="11">
        <f t="shared" si="128"/>
        <v>0</v>
      </c>
      <c r="J199" s="11">
        <f t="shared" ref="J199:K199" si="177">I199*6/100+I199</f>
        <v>0</v>
      </c>
      <c r="K199" s="11">
        <f t="shared" si="177"/>
        <v>0</v>
      </c>
    </row>
    <row r="200" spans="1:11" x14ac:dyDescent="0.25">
      <c r="A200" s="5"/>
      <c r="B200" s="6"/>
      <c r="C200" s="7"/>
      <c r="D200" s="7"/>
      <c r="E200" s="7"/>
      <c r="F200" s="7"/>
      <c r="G200" s="7"/>
      <c r="H200" s="13"/>
      <c r="I200" s="11">
        <f t="shared" si="128"/>
        <v>0</v>
      </c>
      <c r="J200" s="11">
        <f t="shared" ref="J200:K200" si="178">I200*6/100+I200</f>
        <v>0</v>
      </c>
      <c r="K200" s="11">
        <f t="shared" si="178"/>
        <v>0</v>
      </c>
    </row>
    <row r="201" spans="1:11" x14ac:dyDescent="0.25">
      <c r="A201" s="5"/>
      <c r="B201" s="6" t="s">
        <v>217</v>
      </c>
      <c r="C201" s="7">
        <v>173942</v>
      </c>
      <c r="D201" s="7">
        <v>6470.2</v>
      </c>
      <c r="E201" s="7">
        <v>34555.43</v>
      </c>
      <c r="F201" s="7">
        <v>139386.57</v>
      </c>
      <c r="G201" s="7">
        <v>19.86</v>
      </c>
      <c r="H201" s="13">
        <f>H197</f>
        <v>110000</v>
      </c>
      <c r="I201" s="11">
        <f t="shared" si="128"/>
        <v>283942</v>
      </c>
      <c r="J201" s="11">
        <f t="shared" ref="J201:K201" si="179">I201*6/100+I201</f>
        <v>300978.52</v>
      </c>
      <c r="K201" s="11">
        <f t="shared" si="179"/>
        <v>319037.23120000004</v>
      </c>
    </row>
    <row r="202" spans="1:11" x14ac:dyDescent="0.25">
      <c r="A202" s="5"/>
      <c r="B202" s="6"/>
      <c r="C202" s="7"/>
      <c r="D202" s="7"/>
      <c r="E202" s="7"/>
      <c r="F202" s="7"/>
      <c r="G202" s="7"/>
      <c r="H202" s="13"/>
      <c r="I202" s="11">
        <f t="shared" si="128"/>
        <v>0</v>
      </c>
      <c r="J202" s="11">
        <f t="shared" ref="J202:K202" si="180">I202*6/100+I202</f>
        <v>0</v>
      </c>
      <c r="K202" s="11">
        <f t="shared" si="180"/>
        <v>0</v>
      </c>
    </row>
    <row r="203" spans="1:11" x14ac:dyDescent="0.25">
      <c r="A203" s="5"/>
      <c r="B203" s="6" t="s">
        <v>218</v>
      </c>
      <c r="C203" s="7"/>
      <c r="D203" s="7"/>
      <c r="E203" s="7"/>
      <c r="F203" s="7"/>
      <c r="G203" s="7"/>
      <c r="H203" s="13"/>
      <c r="I203" s="11">
        <f t="shared" si="128"/>
        <v>0</v>
      </c>
      <c r="J203" s="11">
        <f t="shared" ref="J203:K203" si="181">I203*6/100+I203</f>
        <v>0</v>
      </c>
      <c r="K203" s="11">
        <f t="shared" si="181"/>
        <v>0</v>
      </c>
    </row>
    <row r="204" spans="1:11" x14ac:dyDescent="0.25">
      <c r="A204" s="5"/>
      <c r="B204" s="6"/>
      <c r="C204" s="7"/>
      <c r="D204" s="7"/>
      <c r="E204" s="7"/>
      <c r="F204" s="7"/>
      <c r="G204" s="7"/>
      <c r="H204" s="13"/>
      <c r="I204" s="11">
        <f t="shared" ref="I204:I267" si="182">C204+H204</f>
        <v>0</v>
      </c>
      <c r="J204" s="11">
        <f t="shared" ref="J204:K204" si="183">I204*6/100+I204</f>
        <v>0</v>
      </c>
      <c r="K204" s="11">
        <f t="shared" si="183"/>
        <v>0</v>
      </c>
    </row>
    <row r="205" spans="1:11" x14ac:dyDescent="0.25">
      <c r="A205" s="9" t="s">
        <v>1153</v>
      </c>
      <c r="B205" s="10" t="s">
        <v>243</v>
      </c>
      <c r="C205" s="11">
        <v>0</v>
      </c>
      <c r="D205" s="11">
        <v>674.01</v>
      </c>
      <c r="E205" s="11">
        <v>5440.41</v>
      </c>
      <c r="F205" s="11">
        <v>-5440.41</v>
      </c>
      <c r="G205" s="11">
        <v>0</v>
      </c>
      <c r="H205" s="13"/>
      <c r="I205" s="11">
        <f t="shared" si="182"/>
        <v>0</v>
      </c>
      <c r="J205" s="11">
        <f t="shared" ref="J205:K205" si="184">I205*6/100+I205</f>
        <v>0</v>
      </c>
      <c r="K205" s="11">
        <f t="shared" si="184"/>
        <v>0</v>
      </c>
    </row>
    <row r="206" spans="1:11" x14ac:dyDescent="0.25">
      <c r="A206" s="9" t="s">
        <v>1154</v>
      </c>
      <c r="B206" s="10" t="s">
        <v>244</v>
      </c>
      <c r="C206" s="11">
        <v>0</v>
      </c>
      <c r="D206" s="11">
        <v>0</v>
      </c>
      <c r="E206" s="11">
        <v>80701.83</v>
      </c>
      <c r="F206" s="11">
        <v>-80701.83</v>
      </c>
      <c r="G206" s="11">
        <v>0</v>
      </c>
      <c r="H206" s="13"/>
      <c r="I206" s="11">
        <f t="shared" si="182"/>
        <v>0</v>
      </c>
      <c r="J206" s="11">
        <f t="shared" ref="J206:K206" si="185">I206*6/100+I206</f>
        <v>0</v>
      </c>
      <c r="K206" s="11">
        <f t="shared" si="185"/>
        <v>0</v>
      </c>
    </row>
    <row r="207" spans="1:11" x14ac:dyDescent="0.25">
      <c r="A207" s="9"/>
      <c r="B207" s="10"/>
      <c r="C207" s="11"/>
      <c r="D207" s="11"/>
      <c r="E207" s="11"/>
      <c r="F207" s="11"/>
      <c r="G207" s="11"/>
      <c r="H207" s="13"/>
      <c r="I207" s="11">
        <f t="shared" si="182"/>
        <v>0</v>
      </c>
      <c r="J207" s="11">
        <f t="shared" ref="J207:K207" si="186">I207*6/100+I207</f>
        <v>0</v>
      </c>
      <c r="K207" s="11">
        <f t="shared" si="186"/>
        <v>0</v>
      </c>
    </row>
    <row r="208" spans="1:11" x14ac:dyDescent="0.25">
      <c r="A208" s="5"/>
      <c r="B208" s="6" t="s">
        <v>250</v>
      </c>
      <c r="C208" s="7">
        <v>0</v>
      </c>
      <c r="D208" s="7">
        <v>674.01</v>
      </c>
      <c r="E208" s="7">
        <v>86142.24</v>
      </c>
      <c r="F208" s="7">
        <v>-86142.24</v>
      </c>
      <c r="G208" s="7">
        <v>0</v>
      </c>
      <c r="H208" s="13">
        <f>SUM(H205:H206)</f>
        <v>0</v>
      </c>
      <c r="I208" s="11">
        <f t="shared" si="182"/>
        <v>0</v>
      </c>
      <c r="J208" s="11">
        <f t="shared" ref="J208:K208" si="187">I208*6/100+I208</f>
        <v>0</v>
      </c>
      <c r="K208" s="11">
        <f t="shared" si="187"/>
        <v>0</v>
      </c>
    </row>
    <row r="209" spans="1:11" x14ac:dyDescent="0.25">
      <c r="A209" s="5"/>
      <c r="B209" s="6"/>
      <c r="C209" s="7"/>
      <c r="D209" s="7"/>
      <c r="E209" s="7"/>
      <c r="F209" s="7"/>
      <c r="G209" s="7"/>
      <c r="H209" s="13"/>
      <c r="I209" s="11">
        <f t="shared" si="182"/>
        <v>0</v>
      </c>
      <c r="J209" s="11">
        <f t="shared" ref="J209:K209" si="188">I209*6/100+I209</f>
        <v>0</v>
      </c>
      <c r="K209" s="11">
        <f t="shared" si="188"/>
        <v>0</v>
      </c>
    </row>
    <row r="210" spans="1:11" x14ac:dyDescent="0.25">
      <c r="A210" s="5"/>
      <c r="B210" s="6" t="s">
        <v>266</v>
      </c>
      <c r="C210" s="7"/>
      <c r="D210" s="7"/>
      <c r="E210" s="7"/>
      <c r="F210" s="7"/>
      <c r="G210" s="7"/>
      <c r="H210" s="13"/>
      <c r="I210" s="11">
        <f t="shared" si="182"/>
        <v>0</v>
      </c>
      <c r="J210" s="11">
        <f t="shared" ref="J210:K210" si="189">I210*6/100+I210</f>
        <v>0</v>
      </c>
      <c r="K210" s="11">
        <f t="shared" si="189"/>
        <v>0</v>
      </c>
    </row>
    <row r="211" spans="1:11" x14ac:dyDescent="0.25">
      <c r="A211" s="9"/>
      <c r="B211" s="10"/>
      <c r="C211" s="11"/>
      <c r="D211" s="11"/>
      <c r="E211" s="11"/>
      <c r="F211" s="11"/>
      <c r="G211" s="11"/>
      <c r="H211" s="13"/>
      <c r="I211" s="11">
        <f t="shared" si="182"/>
        <v>0</v>
      </c>
      <c r="J211" s="11">
        <f t="shared" ref="J211:K211" si="190">I211*6/100+I211</f>
        <v>0</v>
      </c>
      <c r="K211" s="11">
        <f t="shared" si="190"/>
        <v>0</v>
      </c>
    </row>
    <row r="212" spans="1:11" x14ac:dyDescent="0.25">
      <c r="A212" s="9" t="s">
        <v>1155</v>
      </c>
      <c r="B212" s="10" t="s">
        <v>267</v>
      </c>
      <c r="C212" s="11">
        <v>3180</v>
      </c>
      <c r="D212" s="11">
        <v>1972.05</v>
      </c>
      <c r="E212" s="11">
        <v>4719.3599999999997</v>
      </c>
      <c r="F212" s="11">
        <v>-1539.36</v>
      </c>
      <c r="G212" s="11">
        <v>148.4</v>
      </c>
      <c r="H212" s="13"/>
      <c r="I212" s="11">
        <f t="shared" si="182"/>
        <v>3180</v>
      </c>
      <c r="J212" s="11">
        <f t="shared" ref="J212:K212" si="191">I212*6/100+I212</f>
        <v>3370.8</v>
      </c>
      <c r="K212" s="11">
        <f t="shared" si="191"/>
        <v>3573.0480000000002</v>
      </c>
    </row>
    <row r="213" spans="1:11" x14ac:dyDescent="0.25">
      <c r="A213" s="9" t="s">
        <v>1156</v>
      </c>
      <c r="B213" s="10" t="s">
        <v>268</v>
      </c>
      <c r="C213" s="11">
        <v>44313</v>
      </c>
      <c r="D213" s="11">
        <v>2721.91</v>
      </c>
      <c r="E213" s="11">
        <v>14434.83</v>
      </c>
      <c r="F213" s="11">
        <v>29878.17</v>
      </c>
      <c r="G213" s="11">
        <v>32.57</v>
      </c>
      <c r="H213" s="13"/>
      <c r="I213" s="11">
        <f t="shared" si="182"/>
        <v>44313</v>
      </c>
      <c r="J213" s="11">
        <f t="shared" ref="J213:K213" si="192">I213*6/100+I213</f>
        <v>46971.78</v>
      </c>
      <c r="K213" s="11">
        <f t="shared" si="192"/>
        <v>49790.086799999997</v>
      </c>
    </row>
    <row r="214" spans="1:11" x14ac:dyDescent="0.25">
      <c r="A214" s="9" t="s">
        <v>1157</v>
      </c>
      <c r="B214" s="10" t="s">
        <v>269</v>
      </c>
      <c r="C214" s="11">
        <v>14624</v>
      </c>
      <c r="D214" s="11">
        <v>1276.27</v>
      </c>
      <c r="E214" s="11">
        <v>5005.75</v>
      </c>
      <c r="F214" s="11">
        <v>9618.25</v>
      </c>
      <c r="G214" s="11">
        <v>34.22</v>
      </c>
      <c r="H214" s="13"/>
      <c r="I214" s="11">
        <f t="shared" si="182"/>
        <v>14624</v>
      </c>
      <c r="J214" s="11">
        <f t="shared" ref="J214:K214" si="193">I214*6/100+I214</f>
        <v>15501.44</v>
      </c>
      <c r="K214" s="11">
        <f t="shared" si="193"/>
        <v>16431.526399999999</v>
      </c>
    </row>
    <row r="215" spans="1:11" x14ac:dyDescent="0.25">
      <c r="A215" s="9"/>
      <c r="B215" s="10"/>
      <c r="C215" s="11"/>
      <c r="D215" s="11"/>
      <c r="E215" s="11"/>
      <c r="F215" s="11"/>
      <c r="G215" s="11"/>
      <c r="H215" s="13"/>
      <c r="I215" s="11">
        <f t="shared" si="182"/>
        <v>0</v>
      </c>
      <c r="J215" s="11">
        <f t="shared" ref="J215:K215" si="194">I215*6/100+I215</f>
        <v>0</v>
      </c>
      <c r="K215" s="11">
        <f t="shared" si="194"/>
        <v>0</v>
      </c>
    </row>
    <row r="216" spans="1:11" x14ac:dyDescent="0.25">
      <c r="A216" s="5"/>
      <c r="B216" s="6" t="s">
        <v>280</v>
      </c>
      <c r="C216" s="7">
        <v>62117</v>
      </c>
      <c r="D216" s="7">
        <v>5970.23</v>
      </c>
      <c r="E216" s="7">
        <v>24159.94</v>
      </c>
      <c r="F216" s="7">
        <v>37957.06</v>
      </c>
      <c r="G216" s="7">
        <v>38.89</v>
      </c>
      <c r="H216" s="13">
        <f>SUM(H212:H214)</f>
        <v>0</v>
      </c>
      <c r="I216" s="11">
        <f t="shared" si="182"/>
        <v>62117</v>
      </c>
      <c r="J216" s="11">
        <f t="shared" ref="J216:K216" si="195">I216*6/100+I216</f>
        <v>65844.02</v>
      </c>
      <c r="K216" s="11">
        <f t="shared" si="195"/>
        <v>69794.661200000002</v>
      </c>
    </row>
    <row r="217" spans="1:11" x14ac:dyDescent="0.25">
      <c r="A217" s="5"/>
      <c r="B217" s="6"/>
      <c r="C217" s="7"/>
      <c r="D217" s="7"/>
      <c r="E217" s="7"/>
      <c r="F217" s="7"/>
      <c r="G217" s="7"/>
      <c r="H217" s="13"/>
      <c r="I217" s="11">
        <f t="shared" si="182"/>
        <v>0</v>
      </c>
      <c r="J217" s="11">
        <f t="shared" ref="J217:K217" si="196">I217*6/100+I217</f>
        <v>0</v>
      </c>
      <c r="K217" s="11">
        <f t="shared" si="196"/>
        <v>0</v>
      </c>
    </row>
    <row r="218" spans="1:11" x14ac:dyDescent="0.25">
      <c r="A218" s="5"/>
      <c r="B218" s="6" t="s">
        <v>281</v>
      </c>
      <c r="C218" s="7">
        <v>1726767</v>
      </c>
      <c r="D218" s="7">
        <v>129834.88</v>
      </c>
      <c r="E218" s="7">
        <v>943417.15</v>
      </c>
      <c r="F218" s="7">
        <v>783349.85</v>
      </c>
      <c r="G218" s="7">
        <v>54.63</v>
      </c>
      <c r="H218" s="13">
        <f>H190+H201+H208+H216</f>
        <v>-10000</v>
      </c>
      <c r="I218" s="11">
        <f t="shared" si="182"/>
        <v>1716767</v>
      </c>
      <c r="J218" s="11">
        <f>J190+J201+J208+J216</f>
        <v>1819773.02</v>
      </c>
      <c r="K218" s="11">
        <f>K190+K201+K208+K216</f>
        <v>1928959.4012</v>
      </c>
    </row>
    <row r="219" spans="1:11" x14ac:dyDescent="0.25">
      <c r="A219" s="5"/>
      <c r="B219" s="6"/>
      <c r="C219" s="7"/>
      <c r="D219" s="7"/>
      <c r="E219" s="7"/>
      <c r="F219" s="7"/>
      <c r="G219" s="7"/>
      <c r="H219" s="13"/>
      <c r="I219" s="11">
        <f t="shared" si="182"/>
        <v>0</v>
      </c>
      <c r="J219" s="11">
        <f t="shared" ref="J219:K219" si="197">I219*6/100+I219</f>
        <v>0</v>
      </c>
      <c r="K219" s="11">
        <f t="shared" si="197"/>
        <v>0</v>
      </c>
    </row>
    <row r="220" spans="1:11" x14ac:dyDescent="0.25">
      <c r="A220" s="5"/>
      <c r="B220" s="6" t="s">
        <v>1158</v>
      </c>
      <c r="C220" s="7"/>
      <c r="D220" s="7"/>
      <c r="E220" s="7"/>
      <c r="F220" s="7"/>
      <c r="G220" s="7"/>
      <c r="H220" s="13"/>
      <c r="I220" s="11">
        <f t="shared" si="182"/>
        <v>0</v>
      </c>
      <c r="J220" s="11">
        <f t="shared" ref="J220:K220" si="198">I220*6/100+I220</f>
        <v>0</v>
      </c>
      <c r="K220" s="11">
        <f t="shared" si="198"/>
        <v>0</v>
      </c>
    </row>
    <row r="221" spans="1:11" x14ac:dyDescent="0.25">
      <c r="A221" s="5"/>
      <c r="B221" s="6" t="s">
        <v>8</v>
      </c>
      <c r="C221" s="7"/>
      <c r="D221" s="7"/>
      <c r="E221" s="7"/>
      <c r="F221" s="7"/>
      <c r="G221" s="7"/>
      <c r="H221" s="13"/>
      <c r="I221" s="11">
        <f t="shared" si="182"/>
        <v>0</v>
      </c>
      <c r="J221" s="11">
        <f t="shared" ref="J221:K221" si="199">I221*6/100+I221</f>
        <v>0</v>
      </c>
      <c r="K221" s="11">
        <f t="shared" si="199"/>
        <v>0</v>
      </c>
    </row>
    <row r="222" spans="1:11" x14ac:dyDescent="0.25">
      <c r="A222" s="5"/>
      <c r="B222" s="6" t="s">
        <v>9</v>
      </c>
      <c r="C222" s="7"/>
      <c r="D222" s="7"/>
      <c r="E222" s="7"/>
      <c r="F222" s="7"/>
      <c r="G222" s="7"/>
      <c r="H222" s="13"/>
      <c r="I222" s="11">
        <f t="shared" si="182"/>
        <v>0</v>
      </c>
      <c r="J222" s="11">
        <f t="shared" ref="J222:K222" si="200">I222*6/100+I222</f>
        <v>0</v>
      </c>
      <c r="K222" s="11">
        <f t="shared" si="200"/>
        <v>0</v>
      </c>
    </row>
    <row r="223" spans="1:11" x14ac:dyDescent="0.25">
      <c r="A223" s="5"/>
      <c r="B223" s="6" t="s">
        <v>21</v>
      </c>
      <c r="C223" s="7"/>
      <c r="D223" s="7"/>
      <c r="E223" s="7"/>
      <c r="F223" s="7"/>
      <c r="G223" s="7"/>
      <c r="H223" s="13"/>
      <c r="I223" s="11">
        <f t="shared" si="182"/>
        <v>0</v>
      </c>
      <c r="J223" s="11">
        <f t="shared" ref="J223:K223" si="201">I223*6/100+I223</f>
        <v>0</v>
      </c>
      <c r="K223" s="11">
        <f t="shared" si="201"/>
        <v>0</v>
      </c>
    </row>
    <row r="224" spans="1:11" x14ac:dyDescent="0.25">
      <c r="A224" s="9"/>
      <c r="B224" s="10"/>
      <c r="C224" s="11"/>
      <c r="D224" s="11"/>
      <c r="E224" s="11"/>
      <c r="F224" s="11"/>
      <c r="G224" s="11"/>
      <c r="H224" s="13"/>
      <c r="I224" s="11">
        <f t="shared" si="182"/>
        <v>0</v>
      </c>
      <c r="J224" s="11">
        <f t="shared" ref="J224:K224" si="202">I224*6/100+I224</f>
        <v>0</v>
      </c>
      <c r="K224" s="11">
        <f t="shared" si="202"/>
        <v>0</v>
      </c>
    </row>
    <row r="225" spans="1:11" x14ac:dyDescent="0.25">
      <c r="A225" s="9" t="s">
        <v>1159</v>
      </c>
      <c r="B225" s="10" t="s">
        <v>22</v>
      </c>
      <c r="C225" s="11">
        <v>0</v>
      </c>
      <c r="D225" s="11">
        <v>0</v>
      </c>
      <c r="E225" s="11">
        <v>-1179.6500000000001</v>
      </c>
      <c r="F225" s="11">
        <v>1179.6500000000001</v>
      </c>
      <c r="G225" s="11">
        <v>0</v>
      </c>
      <c r="H225" s="13"/>
      <c r="I225" s="11">
        <f t="shared" si="182"/>
        <v>0</v>
      </c>
      <c r="J225" s="11">
        <f t="shared" ref="J225:K225" si="203">I225*6/100+I225</f>
        <v>0</v>
      </c>
      <c r="K225" s="11">
        <f t="shared" si="203"/>
        <v>0</v>
      </c>
    </row>
    <row r="226" spans="1:11" x14ac:dyDescent="0.25">
      <c r="A226" s="9" t="s">
        <v>1160</v>
      </c>
      <c r="B226" s="10" t="s">
        <v>22</v>
      </c>
      <c r="C226" s="11">
        <v>-28916</v>
      </c>
      <c r="D226" s="11">
        <v>0</v>
      </c>
      <c r="E226" s="11">
        <v>0</v>
      </c>
      <c r="F226" s="11">
        <v>-28916</v>
      </c>
      <c r="G226" s="11">
        <v>0</v>
      </c>
      <c r="H226" s="13"/>
      <c r="I226" s="11">
        <f t="shared" si="182"/>
        <v>-28916</v>
      </c>
      <c r="J226" s="11">
        <f t="shared" ref="J226:K226" si="204">I226*6/100+I226</f>
        <v>-30650.959999999999</v>
      </c>
      <c r="K226" s="11">
        <f t="shared" si="204"/>
        <v>-32490.017599999999</v>
      </c>
    </row>
    <row r="227" spans="1:11" x14ac:dyDescent="0.25">
      <c r="A227" s="9"/>
      <c r="B227" s="10"/>
      <c r="C227" s="11"/>
      <c r="D227" s="11"/>
      <c r="E227" s="11"/>
      <c r="F227" s="11"/>
      <c r="G227" s="11"/>
      <c r="H227" s="13"/>
      <c r="I227" s="11">
        <f t="shared" si="182"/>
        <v>0</v>
      </c>
      <c r="J227" s="11">
        <f t="shared" ref="J227:K227" si="205">I227*6/100+I227</f>
        <v>0</v>
      </c>
      <c r="K227" s="11">
        <f t="shared" si="205"/>
        <v>0</v>
      </c>
    </row>
    <row r="228" spans="1:11" x14ac:dyDescent="0.25">
      <c r="A228" s="5"/>
      <c r="B228" s="6" t="s">
        <v>26</v>
      </c>
      <c r="C228" s="7">
        <v>-28916</v>
      </c>
      <c r="D228" s="7">
        <v>0</v>
      </c>
      <c r="E228" s="7">
        <v>-1179.6500000000001</v>
      </c>
      <c r="F228" s="7">
        <v>-27736.35</v>
      </c>
      <c r="G228" s="7">
        <v>4.07</v>
      </c>
      <c r="H228" s="13">
        <f>SUM(H225:H226)</f>
        <v>0</v>
      </c>
      <c r="I228" s="11">
        <f t="shared" si="182"/>
        <v>-28916</v>
      </c>
      <c r="J228" s="11">
        <f t="shared" ref="J228:K228" si="206">I228*6/100+I228</f>
        <v>-30650.959999999999</v>
      </c>
      <c r="K228" s="11">
        <f t="shared" si="206"/>
        <v>-32490.017599999999</v>
      </c>
    </row>
    <row r="229" spans="1:11" x14ac:dyDescent="0.25">
      <c r="A229" s="5"/>
      <c r="B229" s="6"/>
      <c r="C229" s="7"/>
      <c r="D229" s="7"/>
      <c r="E229" s="7"/>
      <c r="F229" s="7"/>
      <c r="G229" s="7"/>
      <c r="H229" s="13"/>
      <c r="I229" s="11">
        <f t="shared" si="182"/>
        <v>0</v>
      </c>
      <c r="J229" s="11">
        <f t="shared" ref="J229:K229" si="207">I229*6/100+I229</f>
        <v>0</v>
      </c>
      <c r="K229" s="11">
        <f t="shared" si="207"/>
        <v>0</v>
      </c>
    </row>
    <row r="230" spans="1:11" x14ac:dyDescent="0.25">
      <c r="A230" s="5"/>
      <c r="B230" s="6" t="s">
        <v>38</v>
      </c>
      <c r="C230" s="7">
        <v>-28916</v>
      </c>
      <c r="D230" s="7">
        <v>0</v>
      </c>
      <c r="E230" s="7">
        <v>-1179.6500000000001</v>
      </c>
      <c r="F230" s="7">
        <v>-27736.35</v>
      </c>
      <c r="G230" s="7">
        <v>4.07</v>
      </c>
      <c r="H230" s="13">
        <f>H228</f>
        <v>0</v>
      </c>
      <c r="I230" s="11">
        <f t="shared" si="182"/>
        <v>-28916</v>
      </c>
      <c r="J230" s="11">
        <f t="shared" ref="J230:K230" si="208">I230*6/100+I230</f>
        <v>-30650.959999999999</v>
      </c>
      <c r="K230" s="11">
        <f t="shared" si="208"/>
        <v>-32490.017599999999</v>
      </c>
    </row>
    <row r="231" spans="1:11" x14ac:dyDescent="0.25">
      <c r="A231" s="5"/>
      <c r="B231" s="6"/>
      <c r="C231" s="7"/>
      <c r="D231" s="7"/>
      <c r="E231" s="7"/>
      <c r="F231" s="7"/>
      <c r="G231" s="7"/>
      <c r="H231" s="13"/>
      <c r="I231" s="11">
        <f t="shared" si="182"/>
        <v>0</v>
      </c>
      <c r="J231" s="11">
        <f t="shared" ref="J231:K231" si="209">I231*6/100+I231</f>
        <v>0</v>
      </c>
      <c r="K231" s="11">
        <f t="shared" si="209"/>
        <v>0</v>
      </c>
    </row>
    <row r="232" spans="1:11" x14ac:dyDescent="0.25">
      <c r="A232" s="5"/>
      <c r="B232" s="6" t="s">
        <v>39</v>
      </c>
      <c r="C232" s="7"/>
      <c r="D232" s="7"/>
      <c r="E232" s="7"/>
      <c r="F232" s="7"/>
      <c r="G232" s="7"/>
      <c r="H232" s="13"/>
      <c r="I232" s="11">
        <f t="shared" si="182"/>
        <v>0</v>
      </c>
      <c r="J232" s="11">
        <f t="shared" ref="J232:K232" si="210">I232*6/100+I232</f>
        <v>0</v>
      </c>
      <c r="K232" s="11">
        <f t="shared" si="210"/>
        <v>0</v>
      </c>
    </row>
    <row r="233" spans="1:11" x14ac:dyDescent="0.25">
      <c r="A233" s="5"/>
      <c r="B233" s="6" t="s">
        <v>40</v>
      </c>
      <c r="C233" s="7"/>
      <c r="D233" s="7"/>
      <c r="E233" s="7"/>
      <c r="F233" s="7"/>
      <c r="G233" s="7"/>
      <c r="H233" s="13"/>
      <c r="I233" s="11">
        <f t="shared" si="182"/>
        <v>0</v>
      </c>
      <c r="J233" s="11">
        <f t="shared" ref="J233:K233" si="211">I233*6/100+I233</f>
        <v>0</v>
      </c>
      <c r="K233" s="11">
        <f t="shared" si="211"/>
        <v>0</v>
      </c>
    </row>
    <row r="234" spans="1:11" x14ac:dyDescent="0.25">
      <c r="A234" s="9"/>
      <c r="B234" s="10"/>
      <c r="C234" s="11"/>
      <c r="D234" s="11"/>
      <c r="E234" s="11"/>
      <c r="F234" s="11"/>
      <c r="G234" s="11"/>
      <c r="H234" s="13"/>
      <c r="I234" s="11">
        <f t="shared" si="182"/>
        <v>0</v>
      </c>
      <c r="J234" s="11">
        <f t="shared" ref="J234:K234" si="212">I234*6/100+I234</f>
        <v>0</v>
      </c>
      <c r="K234" s="11">
        <f t="shared" si="212"/>
        <v>0</v>
      </c>
    </row>
    <row r="235" spans="1:11" x14ac:dyDescent="0.25">
      <c r="A235" s="9" t="s">
        <v>1161</v>
      </c>
      <c r="B235" s="10" t="s">
        <v>41</v>
      </c>
      <c r="C235" s="11">
        <v>-53105</v>
      </c>
      <c r="D235" s="11">
        <v>0</v>
      </c>
      <c r="E235" s="11">
        <v>-2575.65</v>
      </c>
      <c r="F235" s="11">
        <v>-50529.35</v>
      </c>
      <c r="G235" s="11">
        <v>4.8499999999999996</v>
      </c>
      <c r="H235" s="13"/>
      <c r="I235" s="11">
        <f t="shared" si="182"/>
        <v>-53105</v>
      </c>
      <c r="J235" s="11">
        <f t="shared" ref="J235:K235" si="213">I235*6/100+I235</f>
        <v>-56291.3</v>
      </c>
      <c r="K235" s="11">
        <f t="shared" si="213"/>
        <v>-59668.778000000006</v>
      </c>
    </row>
    <row r="236" spans="1:11" x14ac:dyDescent="0.25">
      <c r="A236" s="9" t="s">
        <v>1162</v>
      </c>
      <c r="B236" s="10" t="s">
        <v>42</v>
      </c>
      <c r="C236" s="11">
        <v>-3407358</v>
      </c>
      <c r="D236" s="11">
        <v>-355921.49</v>
      </c>
      <c r="E236" s="11">
        <v>-2302919.0299999998</v>
      </c>
      <c r="F236" s="11">
        <v>-1104438.97</v>
      </c>
      <c r="G236" s="11">
        <v>67.58</v>
      </c>
      <c r="H236" s="13"/>
      <c r="I236" s="11">
        <f t="shared" si="182"/>
        <v>-3407358</v>
      </c>
      <c r="J236" s="11">
        <f t="shared" ref="J236:K236" si="214">I236*6/100+I236</f>
        <v>-3611799.48</v>
      </c>
      <c r="K236" s="11">
        <f t="shared" si="214"/>
        <v>-3828507.4487999999</v>
      </c>
    </row>
    <row r="237" spans="1:11" x14ac:dyDescent="0.25">
      <c r="A237" s="9" t="s">
        <v>1163</v>
      </c>
      <c r="B237" s="10" t="s">
        <v>43</v>
      </c>
      <c r="C237" s="11">
        <v>-3792084</v>
      </c>
      <c r="D237" s="11">
        <v>-235221.79</v>
      </c>
      <c r="E237" s="11">
        <v>-1683707.78</v>
      </c>
      <c r="F237" s="11">
        <v>-2108376.2200000002</v>
      </c>
      <c r="G237" s="11">
        <v>44.4</v>
      </c>
      <c r="H237" s="13"/>
      <c r="I237" s="11">
        <f t="shared" si="182"/>
        <v>-3792084</v>
      </c>
      <c r="J237" s="11">
        <f t="shared" ref="J237:K237" si="215">I237*6/100+I237</f>
        <v>-4019609.04</v>
      </c>
      <c r="K237" s="11">
        <f t="shared" si="215"/>
        <v>-4260785.5823999997</v>
      </c>
    </row>
    <row r="238" spans="1:11" x14ac:dyDescent="0.25">
      <c r="A238" s="9" t="s">
        <v>1164</v>
      </c>
      <c r="B238" s="10" t="s">
        <v>44</v>
      </c>
      <c r="C238" s="11">
        <v>-1296468</v>
      </c>
      <c r="D238" s="11">
        <v>0</v>
      </c>
      <c r="E238" s="11">
        <v>0</v>
      </c>
      <c r="F238" s="11">
        <v>-1296468</v>
      </c>
      <c r="G238" s="11">
        <v>0</v>
      </c>
      <c r="H238" s="13"/>
      <c r="I238" s="11">
        <f t="shared" si="182"/>
        <v>-1296468</v>
      </c>
      <c r="J238" s="11">
        <f t="shared" ref="J238:K238" si="216">I238*6/100+I238</f>
        <v>-1374256.08</v>
      </c>
      <c r="K238" s="11">
        <f t="shared" si="216"/>
        <v>-1456711.4448000002</v>
      </c>
    </row>
    <row r="239" spans="1:11" x14ac:dyDescent="0.25">
      <c r="A239" s="9" t="s">
        <v>1165</v>
      </c>
      <c r="B239" s="10" t="s">
        <v>45</v>
      </c>
      <c r="C239" s="11">
        <v>-137160</v>
      </c>
      <c r="D239" s="11">
        <v>-942.99</v>
      </c>
      <c r="E239" s="11">
        <v>-12535</v>
      </c>
      <c r="F239" s="11">
        <v>-124625</v>
      </c>
      <c r="G239" s="11">
        <v>9.1300000000000008</v>
      </c>
      <c r="H239" s="13"/>
      <c r="I239" s="11">
        <f t="shared" si="182"/>
        <v>-137160</v>
      </c>
      <c r="J239" s="11">
        <f t="shared" ref="J239:K239" si="217">I239*6/100+I239</f>
        <v>-145389.6</v>
      </c>
      <c r="K239" s="11">
        <f t="shared" si="217"/>
        <v>-154112.976</v>
      </c>
    </row>
    <row r="240" spans="1:11" x14ac:dyDescent="0.25">
      <c r="A240" s="9" t="s">
        <v>1166</v>
      </c>
      <c r="B240" s="10" t="s">
        <v>46</v>
      </c>
      <c r="C240" s="11">
        <v>-16200</v>
      </c>
      <c r="D240" s="11">
        <v>-900.04</v>
      </c>
      <c r="E240" s="11">
        <v>-6395.71</v>
      </c>
      <c r="F240" s="11">
        <v>-9804.2900000000009</v>
      </c>
      <c r="G240" s="11">
        <v>39.47</v>
      </c>
      <c r="H240" s="13"/>
      <c r="I240" s="11">
        <f t="shared" si="182"/>
        <v>-16200</v>
      </c>
      <c r="J240" s="11">
        <f t="shared" ref="J240:K240" si="218">I240*6/100+I240</f>
        <v>-17172</v>
      </c>
      <c r="K240" s="11">
        <f t="shared" si="218"/>
        <v>-18202.32</v>
      </c>
    </row>
    <row r="241" spans="1:11" x14ac:dyDescent="0.25">
      <c r="A241" s="9"/>
      <c r="B241" s="10"/>
      <c r="C241" s="11"/>
      <c r="D241" s="11"/>
      <c r="E241" s="11"/>
      <c r="F241" s="11"/>
      <c r="G241" s="11"/>
      <c r="H241" s="13"/>
      <c r="I241" s="11">
        <f t="shared" si="182"/>
        <v>0</v>
      </c>
      <c r="J241" s="11">
        <f t="shared" ref="J241:K241" si="219">I241*6/100+I241</f>
        <v>0</v>
      </c>
      <c r="K241" s="11">
        <f t="shared" si="219"/>
        <v>0</v>
      </c>
    </row>
    <row r="242" spans="1:11" x14ac:dyDescent="0.25">
      <c r="A242" s="5"/>
      <c r="B242" s="6" t="s">
        <v>53</v>
      </c>
      <c r="C242" s="7">
        <v>-8702375</v>
      </c>
      <c r="D242" s="7">
        <v>-592986.31000000006</v>
      </c>
      <c r="E242" s="7">
        <v>-4008133.17</v>
      </c>
      <c r="F242" s="7">
        <v>-4694241.83</v>
      </c>
      <c r="G242" s="7">
        <v>46.05</v>
      </c>
      <c r="H242" s="13">
        <f>SUM(H235:H240)</f>
        <v>0</v>
      </c>
      <c r="I242" s="11">
        <f t="shared" si="182"/>
        <v>-8702375</v>
      </c>
      <c r="J242" s="11">
        <f t="shared" ref="J242:K242" si="220">I242*6/100+I242</f>
        <v>-9224517.5</v>
      </c>
      <c r="K242" s="11">
        <f t="shared" si="220"/>
        <v>-9777988.5500000007</v>
      </c>
    </row>
    <row r="243" spans="1:11" x14ac:dyDescent="0.25">
      <c r="A243" s="5"/>
      <c r="B243" s="6"/>
      <c r="C243" s="7"/>
      <c r="D243" s="7"/>
      <c r="E243" s="7"/>
      <c r="F243" s="7"/>
      <c r="G243" s="7"/>
      <c r="H243" s="13"/>
      <c r="I243" s="11">
        <f t="shared" si="182"/>
        <v>0</v>
      </c>
      <c r="J243" s="11">
        <f t="shared" ref="J243:K243" si="221">I243*6/100+I243</f>
        <v>0</v>
      </c>
      <c r="K243" s="11">
        <f t="shared" si="221"/>
        <v>0</v>
      </c>
    </row>
    <row r="244" spans="1:11" x14ac:dyDescent="0.25">
      <c r="A244" s="5"/>
      <c r="B244" s="6" t="s">
        <v>54</v>
      </c>
      <c r="C244" s="7"/>
      <c r="D244" s="7"/>
      <c r="E244" s="7"/>
      <c r="F244" s="7"/>
      <c r="G244" s="7"/>
      <c r="H244" s="13"/>
      <c r="I244" s="11">
        <f t="shared" si="182"/>
        <v>0</v>
      </c>
      <c r="J244" s="11">
        <f t="shared" ref="J244:K244" si="222">I244*6/100+I244</f>
        <v>0</v>
      </c>
      <c r="K244" s="11">
        <f t="shared" si="222"/>
        <v>0</v>
      </c>
    </row>
    <row r="245" spans="1:11" x14ac:dyDescent="0.25">
      <c r="A245" s="9"/>
      <c r="B245" s="10"/>
      <c r="C245" s="11"/>
      <c r="D245" s="11"/>
      <c r="E245" s="11"/>
      <c r="F245" s="11"/>
      <c r="G245" s="11"/>
      <c r="H245" s="13"/>
      <c r="I245" s="11">
        <f t="shared" si="182"/>
        <v>0</v>
      </c>
      <c r="J245" s="11">
        <f t="shared" ref="J245:K245" si="223">I245*6/100+I245</f>
        <v>0</v>
      </c>
      <c r="K245" s="11">
        <f t="shared" si="223"/>
        <v>0</v>
      </c>
    </row>
    <row r="246" spans="1:11" x14ac:dyDescent="0.25">
      <c r="A246" s="9" t="s">
        <v>1167</v>
      </c>
      <c r="B246" s="10" t="s">
        <v>55</v>
      </c>
      <c r="C246" s="11">
        <v>-467461</v>
      </c>
      <c r="D246" s="11">
        <v>-51494.57</v>
      </c>
      <c r="E246" s="11">
        <v>-284886.88</v>
      </c>
      <c r="F246" s="11">
        <v>-182574.12</v>
      </c>
      <c r="G246" s="11">
        <v>60.94</v>
      </c>
      <c r="H246" s="13"/>
      <c r="I246" s="11">
        <f t="shared" si="182"/>
        <v>-467461</v>
      </c>
      <c r="J246" s="11">
        <f t="shared" ref="J246:K246" si="224">I246*6/100+I246</f>
        <v>-495508.66</v>
      </c>
      <c r="K246" s="11">
        <f t="shared" si="224"/>
        <v>-525239.17959999992</v>
      </c>
    </row>
    <row r="247" spans="1:11" x14ac:dyDescent="0.25">
      <c r="A247" s="9"/>
      <c r="B247" s="10"/>
      <c r="C247" s="11"/>
      <c r="D247" s="11"/>
      <c r="E247" s="11"/>
      <c r="F247" s="11"/>
      <c r="G247" s="11"/>
      <c r="H247" s="13"/>
      <c r="I247" s="11">
        <f t="shared" si="182"/>
        <v>0</v>
      </c>
      <c r="J247" s="11">
        <f t="shared" ref="J247:K247" si="225">I247*6/100+I247</f>
        <v>0</v>
      </c>
      <c r="K247" s="11">
        <f t="shared" si="225"/>
        <v>0</v>
      </c>
    </row>
    <row r="248" spans="1:11" x14ac:dyDescent="0.25">
      <c r="A248" s="5"/>
      <c r="B248" s="6" t="s">
        <v>62</v>
      </c>
      <c r="C248" s="7">
        <v>-467461</v>
      </c>
      <c r="D248" s="7">
        <v>-51494.57</v>
      </c>
      <c r="E248" s="7">
        <v>-284886.88</v>
      </c>
      <c r="F248" s="7">
        <v>-182574.12</v>
      </c>
      <c r="G248" s="7">
        <v>60.94</v>
      </c>
      <c r="H248" s="13">
        <f>H246</f>
        <v>0</v>
      </c>
      <c r="I248" s="11">
        <f t="shared" si="182"/>
        <v>-467461</v>
      </c>
      <c r="J248" s="11">
        <f t="shared" ref="J248:K248" si="226">I248*6/100+I248</f>
        <v>-495508.66</v>
      </c>
      <c r="K248" s="11">
        <f t="shared" si="226"/>
        <v>-525239.17959999992</v>
      </c>
    </row>
    <row r="249" spans="1:11" x14ac:dyDescent="0.25">
      <c r="A249" s="5"/>
      <c r="B249" s="6"/>
      <c r="C249" s="7"/>
      <c r="D249" s="7"/>
      <c r="E249" s="7"/>
      <c r="F249" s="7"/>
      <c r="G249" s="7"/>
      <c r="H249" s="13"/>
      <c r="I249" s="11">
        <f t="shared" si="182"/>
        <v>0</v>
      </c>
      <c r="J249" s="11">
        <f t="shared" ref="J249:K249" si="227">I249*6/100+I249</f>
        <v>0</v>
      </c>
      <c r="K249" s="11">
        <f t="shared" si="227"/>
        <v>0</v>
      </c>
    </row>
    <row r="250" spans="1:11" x14ac:dyDescent="0.25">
      <c r="A250" s="5"/>
      <c r="B250" s="6" t="s">
        <v>90</v>
      </c>
      <c r="C250" s="7">
        <v>-9169836</v>
      </c>
      <c r="D250" s="7">
        <v>-644480.88</v>
      </c>
      <c r="E250" s="7">
        <v>-4293020.05</v>
      </c>
      <c r="F250" s="7">
        <v>-4876815.95</v>
      </c>
      <c r="G250" s="7">
        <v>46.81</v>
      </c>
      <c r="H250" s="13">
        <f>H242+H248</f>
        <v>0</v>
      </c>
      <c r="I250" s="11">
        <f t="shared" si="182"/>
        <v>-9169836</v>
      </c>
      <c r="J250" s="11">
        <f t="shared" ref="J250:K250" si="228">I250*6/100+I250</f>
        <v>-9720026.1600000001</v>
      </c>
      <c r="K250" s="11">
        <f t="shared" si="228"/>
        <v>-10303227.729600001</v>
      </c>
    </row>
    <row r="251" spans="1:11" x14ac:dyDescent="0.25">
      <c r="A251" s="5"/>
      <c r="B251" s="6"/>
      <c r="C251" s="7"/>
      <c r="D251" s="7"/>
      <c r="E251" s="7"/>
      <c r="F251" s="7"/>
      <c r="G251" s="7"/>
      <c r="H251" s="13"/>
      <c r="I251" s="11">
        <f t="shared" si="182"/>
        <v>0</v>
      </c>
      <c r="J251" s="11">
        <f t="shared" ref="J251:K251" si="229">I251*6/100+I251</f>
        <v>0</v>
      </c>
      <c r="K251" s="11">
        <f t="shared" si="229"/>
        <v>0</v>
      </c>
    </row>
    <row r="252" spans="1:11" x14ac:dyDescent="0.25">
      <c r="A252" s="5"/>
      <c r="B252" s="6" t="s">
        <v>91</v>
      </c>
      <c r="C252" s="7">
        <v>-9198752</v>
      </c>
      <c r="D252" s="7">
        <v>-644480.88</v>
      </c>
      <c r="E252" s="7">
        <v>-4294199.7</v>
      </c>
      <c r="F252" s="7">
        <v>-4904552.3</v>
      </c>
      <c r="G252" s="7">
        <v>46.68</v>
      </c>
      <c r="H252" s="13">
        <f>H230+H250</f>
        <v>0</v>
      </c>
      <c r="I252" s="11">
        <f t="shared" si="182"/>
        <v>-9198752</v>
      </c>
      <c r="J252" s="11">
        <f t="shared" ref="J252:K252" si="230">I252*6/100+I252</f>
        <v>-9750677.1199999992</v>
      </c>
      <c r="K252" s="11">
        <f t="shared" si="230"/>
        <v>-10335717.747199999</v>
      </c>
    </row>
    <row r="253" spans="1:11" x14ac:dyDescent="0.25">
      <c r="A253" s="5"/>
      <c r="B253" s="6"/>
      <c r="C253" s="7"/>
      <c r="D253" s="7"/>
      <c r="E253" s="7"/>
      <c r="F253" s="7"/>
      <c r="G253" s="7"/>
      <c r="H253" s="13"/>
      <c r="I253" s="11">
        <f t="shared" si="182"/>
        <v>0</v>
      </c>
      <c r="J253" s="11">
        <f t="shared" ref="J253:K253" si="231">I253*6/100+I253</f>
        <v>0</v>
      </c>
      <c r="K253" s="11">
        <f t="shared" si="231"/>
        <v>0</v>
      </c>
    </row>
    <row r="254" spans="1:11" x14ac:dyDescent="0.25">
      <c r="A254" s="5"/>
      <c r="B254" s="6" t="s">
        <v>92</v>
      </c>
      <c r="C254" s="7"/>
      <c r="D254" s="7"/>
      <c r="E254" s="7"/>
      <c r="F254" s="7"/>
      <c r="G254" s="7"/>
      <c r="H254" s="13"/>
      <c r="I254" s="11">
        <f t="shared" si="182"/>
        <v>0</v>
      </c>
      <c r="J254" s="11">
        <f t="shared" ref="J254:K254" si="232">I254*6/100+I254</f>
        <v>0</v>
      </c>
      <c r="K254" s="11">
        <f t="shared" si="232"/>
        <v>0</v>
      </c>
    </row>
    <row r="255" spans="1:11" x14ac:dyDescent="0.25">
      <c r="A255" s="5"/>
      <c r="B255" s="6" t="s">
        <v>93</v>
      </c>
      <c r="C255" s="7"/>
      <c r="D255" s="7"/>
      <c r="E255" s="7"/>
      <c r="F255" s="7"/>
      <c r="G255" s="7"/>
      <c r="H255" s="13"/>
      <c r="I255" s="11">
        <f t="shared" si="182"/>
        <v>0</v>
      </c>
      <c r="J255" s="11">
        <f t="shared" ref="J255:K255" si="233">I255*6/100+I255</f>
        <v>0</v>
      </c>
      <c r="K255" s="11">
        <f t="shared" si="233"/>
        <v>0</v>
      </c>
    </row>
    <row r="256" spans="1:11" x14ac:dyDescent="0.25">
      <c r="A256" s="5"/>
      <c r="B256" s="6" t="s">
        <v>128</v>
      </c>
      <c r="C256" s="7"/>
      <c r="D256" s="7"/>
      <c r="E256" s="7"/>
      <c r="F256" s="7"/>
      <c r="G256" s="7"/>
      <c r="H256" s="13"/>
      <c r="I256" s="11">
        <f t="shared" si="182"/>
        <v>0</v>
      </c>
      <c r="J256" s="11">
        <f t="shared" ref="J256:K256" si="234">I256*6/100+I256</f>
        <v>0</v>
      </c>
      <c r="K256" s="11">
        <f t="shared" si="234"/>
        <v>0</v>
      </c>
    </row>
    <row r="257" spans="1:11" x14ac:dyDescent="0.25">
      <c r="A257" s="5"/>
      <c r="B257" s="6" t="s">
        <v>129</v>
      </c>
      <c r="C257" s="7"/>
      <c r="D257" s="7"/>
      <c r="E257" s="7"/>
      <c r="F257" s="7"/>
      <c r="G257" s="7"/>
      <c r="H257" s="13"/>
      <c r="I257" s="11">
        <f t="shared" si="182"/>
        <v>0</v>
      </c>
      <c r="J257" s="11">
        <f t="shared" ref="J257:K257" si="235">I257*6/100+I257</f>
        <v>0</v>
      </c>
      <c r="K257" s="11">
        <f t="shared" si="235"/>
        <v>0</v>
      </c>
    </row>
    <row r="258" spans="1:11" x14ac:dyDescent="0.25">
      <c r="A258" s="9"/>
      <c r="B258" s="10"/>
      <c r="C258" s="11"/>
      <c r="D258" s="11"/>
      <c r="E258" s="11"/>
      <c r="F258" s="11"/>
      <c r="G258" s="11"/>
      <c r="H258" s="13"/>
      <c r="I258" s="11">
        <f t="shared" si="182"/>
        <v>0</v>
      </c>
      <c r="J258" s="11">
        <f t="shared" ref="J258:K258" si="236">I258*6/100+I258</f>
        <v>0</v>
      </c>
      <c r="K258" s="11">
        <f t="shared" si="236"/>
        <v>0</v>
      </c>
    </row>
    <row r="259" spans="1:11" x14ac:dyDescent="0.25">
      <c r="A259" s="9" t="s">
        <v>1168</v>
      </c>
      <c r="B259" s="10" t="s">
        <v>130</v>
      </c>
      <c r="C259" s="11">
        <v>1694136</v>
      </c>
      <c r="D259" s="11">
        <v>146218.78</v>
      </c>
      <c r="E259" s="11">
        <v>871614.76</v>
      </c>
      <c r="F259" s="11">
        <v>822521.24</v>
      </c>
      <c r="G259" s="11">
        <v>51.44</v>
      </c>
      <c r="H259" s="13"/>
      <c r="I259" s="11">
        <f t="shared" si="182"/>
        <v>1694136</v>
      </c>
      <c r="J259" s="11">
        <f t="shared" ref="J259:K259" si="237">I259*6/100+I259</f>
        <v>1795784.16</v>
      </c>
      <c r="K259" s="11">
        <f t="shared" si="237"/>
        <v>1903531.2095999999</v>
      </c>
    </row>
    <row r="260" spans="1:11" x14ac:dyDescent="0.25">
      <c r="A260" s="9" t="s">
        <v>1169</v>
      </c>
      <c r="B260" s="10" t="s">
        <v>131</v>
      </c>
      <c r="C260" s="11">
        <v>182407</v>
      </c>
      <c r="D260" s="11">
        <v>0</v>
      </c>
      <c r="E260" s="11">
        <v>59352.46</v>
      </c>
      <c r="F260" s="11">
        <v>123054.54</v>
      </c>
      <c r="G260" s="11">
        <v>32.53</v>
      </c>
      <c r="H260" s="13"/>
      <c r="I260" s="11">
        <f t="shared" si="182"/>
        <v>182407</v>
      </c>
      <c r="J260" s="11">
        <f t="shared" ref="J260:K260" si="238">I260*6/100+I260</f>
        <v>193351.42</v>
      </c>
      <c r="K260" s="11">
        <f t="shared" si="238"/>
        <v>204952.50520000001</v>
      </c>
    </row>
    <row r="261" spans="1:11" x14ac:dyDescent="0.25">
      <c r="A261" s="9" t="s">
        <v>1170</v>
      </c>
      <c r="B261" s="10" t="s">
        <v>132</v>
      </c>
      <c r="C261" s="11">
        <v>66300</v>
      </c>
      <c r="D261" s="11">
        <v>5520.5</v>
      </c>
      <c r="E261" s="11">
        <v>33123</v>
      </c>
      <c r="F261" s="11">
        <v>33177</v>
      </c>
      <c r="G261" s="11">
        <v>49.95</v>
      </c>
      <c r="H261" s="13"/>
      <c r="I261" s="11">
        <f t="shared" si="182"/>
        <v>66300</v>
      </c>
      <c r="J261" s="11">
        <f t="shared" ref="J261:K261" si="239">I261*6/100+I261</f>
        <v>70278</v>
      </c>
      <c r="K261" s="11">
        <f t="shared" si="239"/>
        <v>74494.679999999993</v>
      </c>
    </row>
    <row r="262" spans="1:11" x14ac:dyDescent="0.25">
      <c r="A262" s="9" t="s">
        <v>1171</v>
      </c>
      <c r="B262" s="10" t="s">
        <v>133</v>
      </c>
      <c r="C262" s="11">
        <v>6264</v>
      </c>
      <c r="D262" s="11">
        <v>0</v>
      </c>
      <c r="E262" s="11">
        <v>0</v>
      </c>
      <c r="F262" s="11">
        <v>6264</v>
      </c>
      <c r="G262" s="11">
        <v>0</v>
      </c>
      <c r="H262" s="13"/>
      <c r="I262" s="11">
        <f t="shared" si="182"/>
        <v>6264</v>
      </c>
      <c r="J262" s="11">
        <f t="shared" ref="J262:K262" si="240">I262*6/100+I262</f>
        <v>6639.84</v>
      </c>
      <c r="K262" s="11">
        <f t="shared" si="240"/>
        <v>7038.2304000000004</v>
      </c>
    </row>
    <row r="263" spans="1:11" x14ac:dyDescent="0.25">
      <c r="A263" s="9" t="s">
        <v>1172</v>
      </c>
      <c r="B263" s="10" t="s">
        <v>135</v>
      </c>
      <c r="C263" s="11">
        <v>55697</v>
      </c>
      <c r="D263" s="11">
        <v>0</v>
      </c>
      <c r="E263" s="11">
        <v>0</v>
      </c>
      <c r="F263" s="11">
        <v>55697</v>
      </c>
      <c r="G263" s="11">
        <v>0</v>
      </c>
      <c r="H263" s="13"/>
      <c r="I263" s="11">
        <f t="shared" si="182"/>
        <v>55697</v>
      </c>
      <c r="J263" s="11">
        <f t="shared" ref="J263:K263" si="241">I263*6/100+I263</f>
        <v>59038.82</v>
      </c>
      <c r="K263" s="11">
        <f t="shared" si="241"/>
        <v>62581.1492</v>
      </c>
    </row>
    <row r="264" spans="1:11" x14ac:dyDescent="0.25">
      <c r="A264" s="9" t="s">
        <v>1173</v>
      </c>
      <c r="B264" s="10" t="s">
        <v>136</v>
      </c>
      <c r="C264" s="11">
        <v>141150</v>
      </c>
      <c r="D264" s="11">
        <v>12207.94</v>
      </c>
      <c r="E264" s="11">
        <v>73247.64</v>
      </c>
      <c r="F264" s="11">
        <v>67902.36</v>
      </c>
      <c r="G264" s="11">
        <v>51.89</v>
      </c>
      <c r="H264" s="13"/>
      <c r="I264" s="11">
        <f t="shared" si="182"/>
        <v>141150</v>
      </c>
      <c r="J264" s="11">
        <f t="shared" ref="J264:K264" si="242">I264*6/100+I264</f>
        <v>149619</v>
      </c>
      <c r="K264" s="11">
        <f t="shared" si="242"/>
        <v>158596.14000000001</v>
      </c>
    </row>
    <row r="265" spans="1:11" x14ac:dyDescent="0.25">
      <c r="A265" s="9" t="s">
        <v>1174</v>
      </c>
      <c r="B265" s="10" t="s">
        <v>137</v>
      </c>
      <c r="C265" s="11">
        <v>11380</v>
      </c>
      <c r="D265" s="11">
        <v>2005.44</v>
      </c>
      <c r="E265" s="11">
        <v>8683.99</v>
      </c>
      <c r="F265" s="11">
        <v>2696.01</v>
      </c>
      <c r="G265" s="11">
        <v>76.3</v>
      </c>
      <c r="H265" s="13"/>
      <c r="I265" s="11">
        <f t="shared" si="182"/>
        <v>11380</v>
      </c>
      <c r="J265" s="11">
        <f t="shared" ref="J265:K265" si="243">I265*6/100+I265</f>
        <v>12062.8</v>
      </c>
      <c r="K265" s="11">
        <f t="shared" si="243"/>
        <v>12786.567999999999</v>
      </c>
    </row>
    <row r="266" spans="1:11" x14ac:dyDescent="0.25">
      <c r="A266" s="9" t="s">
        <v>1175</v>
      </c>
      <c r="B266" s="10" t="s">
        <v>138</v>
      </c>
      <c r="C266" s="11">
        <v>11292</v>
      </c>
      <c r="D266" s="11">
        <v>0</v>
      </c>
      <c r="E266" s="11">
        <v>0</v>
      </c>
      <c r="F266" s="11">
        <v>11292</v>
      </c>
      <c r="G266" s="11">
        <v>0</v>
      </c>
      <c r="H266" s="13"/>
      <c r="I266" s="11">
        <f t="shared" si="182"/>
        <v>11292</v>
      </c>
      <c r="J266" s="11">
        <f t="shared" ref="J266:K266" si="244">I266*6/100+I266</f>
        <v>11969.52</v>
      </c>
      <c r="K266" s="11">
        <f t="shared" si="244"/>
        <v>12687.691200000001</v>
      </c>
    </row>
    <row r="267" spans="1:11" x14ac:dyDescent="0.25">
      <c r="A267" s="9" t="s">
        <v>1176</v>
      </c>
      <c r="B267" s="10" t="s">
        <v>140</v>
      </c>
      <c r="C267" s="11">
        <v>0</v>
      </c>
      <c r="D267" s="11">
        <v>0</v>
      </c>
      <c r="E267" s="11">
        <v>28941.4</v>
      </c>
      <c r="F267" s="11">
        <v>-28941.4</v>
      </c>
      <c r="G267" s="11">
        <v>0</v>
      </c>
      <c r="H267" s="13"/>
      <c r="I267" s="11">
        <f t="shared" si="182"/>
        <v>0</v>
      </c>
      <c r="J267" s="11">
        <f t="shared" ref="J267:K267" si="245">I267*6/100+I267</f>
        <v>0</v>
      </c>
      <c r="K267" s="11">
        <f t="shared" si="245"/>
        <v>0</v>
      </c>
    </row>
    <row r="268" spans="1:11" x14ac:dyDescent="0.25">
      <c r="A268" s="9" t="s">
        <v>1177</v>
      </c>
      <c r="B268" s="10" t="s">
        <v>141</v>
      </c>
      <c r="C268" s="11">
        <v>255000</v>
      </c>
      <c r="D268" s="11">
        <v>12521.76</v>
      </c>
      <c r="E268" s="11">
        <v>83532.570000000007</v>
      </c>
      <c r="F268" s="11">
        <v>171467.43</v>
      </c>
      <c r="G268" s="11">
        <v>32.75</v>
      </c>
      <c r="H268" s="13"/>
      <c r="I268" s="11">
        <f t="shared" ref="I268:I331" si="246">C268+H268</f>
        <v>255000</v>
      </c>
      <c r="J268" s="11">
        <f t="shared" ref="J268:K268" si="247">I268*6/100+I268</f>
        <v>270300</v>
      </c>
      <c r="K268" s="11">
        <f t="shared" si="247"/>
        <v>286518</v>
      </c>
    </row>
    <row r="269" spans="1:11" x14ac:dyDescent="0.25">
      <c r="A269" s="9" t="s">
        <v>1178</v>
      </c>
      <c r="B269" s="10" t="s">
        <v>142</v>
      </c>
      <c r="C269" s="11">
        <v>15692</v>
      </c>
      <c r="D269" s="11">
        <v>1307.7</v>
      </c>
      <c r="E269" s="11">
        <v>7846.2</v>
      </c>
      <c r="F269" s="11">
        <v>7845.8</v>
      </c>
      <c r="G269" s="11">
        <v>50</v>
      </c>
      <c r="H269" s="13"/>
      <c r="I269" s="11">
        <f t="shared" si="246"/>
        <v>15692</v>
      </c>
      <c r="J269" s="11">
        <f t="shared" ref="J269:K269" si="248">I269*6/100+I269</f>
        <v>16633.52</v>
      </c>
      <c r="K269" s="11">
        <f t="shared" si="248"/>
        <v>17631.531200000001</v>
      </c>
    </row>
    <row r="270" spans="1:11" x14ac:dyDescent="0.25">
      <c r="A270" s="9"/>
      <c r="B270" s="10"/>
      <c r="C270" s="11"/>
      <c r="D270" s="11"/>
      <c r="E270" s="11"/>
      <c r="F270" s="11"/>
      <c r="G270" s="11"/>
      <c r="H270" s="13"/>
      <c r="I270" s="11">
        <f t="shared" si="246"/>
        <v>0</v>
      </c>
      <c r="J270" s="11">
        <f t="shared" ref="J270:K270" si="249">I270*6/100+I270</f>
        <v>0</v>
      </c>
      <c r="K270" s="11">
        <f t="shared" si="249"/>
        <v>0</v>
      </c>
    </row>
    <row r="271" spans="1:11" x14ac:dyDescent="0.25">
      <c r="A271" s="5"/>
      <c r="B271" s="6" t="s">
        <v>143</v>
      </c>
      <c r="C271" s="7">
        <v>2439318</v>
      </c>
      <c r="D271" s="7">
        <v>179782.12</v>
      </c>
      <c r="E271" s="7">
        <v>1166342.02</v>
      </c>
      <c r="F271" s="7">
        <v>1272975.98</v>
      </c>
      <c r="G271" s="7">
        <v>47.81</v>
      </c>
      <c r="H271" s="13">
        <f>SUM(H259:H269)</f>
        <v>0</v>
      </c>
      <c r="I271" s="11">
        <f t="shared" si="246"/>
        <v>2439318</v>
      </c>
      <c r="J271" s="11">
        <f t="shared" ref="J271:K271" si="250">I271*6/100+I271</f>
        <v>2585677.08</v>
      </c>
      <c r="K271" s="11">
        <f t="shared" si="250"/>
        <v>2740817.7047999999</v>
      </c>
    </row>
    <row r="272" spans="1:11" x14ac:dyDescent="0.25">
      <c r="A272" s="5"/>
      <c r="B272" s="6"/>
      <c r="C272" s="7"/>
      <c r="D272" s="7"/>
      <c r="E272" s="7"/>
      <c r="F272" s="7"/>
      <c r="G272" s="7"/>
      <c r="H272" s="13"/>
      <c r="I272" s="11">
        <f t="shared" si="246"/>
        <v>0</v>
      </c>
      <c r="J272" s="11">
        <f t="shared" ref="J272:K272" si="251">I272*6/100+I272</f>
        <v>0</v>
      </c>
      <c r="K272" s="11">
        <f t="shared" si="251"/>
        <v>0</v>
      </c>
    </row>
    <row r="273" spans="1:11" x14ac:dyDescent="0.25">
      <c r="A273" s="5"/>
      <c r="B273" s="6" t="s">
        <v>144</v>
      </c>
      <c r="C273" s="7"/>
      <c r="D273" s="7"/>
      <c r="E273" s="7"/>
      <c r="F273" s="7"/>
      <c r="G273" s="7"/>
      <c r="H273" s="13"/>
      <c r="I273" s="11">
        <f t="shared" si="246"/>
        <v>0</v>
      </c>
      <c r="J273" s="11">
        <f t="shared" ref="J273:K273" si="252">I273*6/100+I273</f>
        <v>0</v>
      </c>
      <c r="K273" s="11">
        <f t="shared" si="252"/>
        <v>0</v>
      </c>
    </row>
    <row r="274" spans="1:11" x14ac:dyDescent="0.25">
      <c r="A274" s="9"/>
      <c r="B274" s="10"/>
      <c r="C274" s="11"/>
      <c r="D274" s="11"/>
      <c r="E274" s="11"/>
      <c r="F274" s="11"/>
      <c r="G274" s="11"/>
      <c r="H274" s="13"/>
      <c r="I274" s="11">
        <f t="shared" si="246"/>
        <v>0</v>
      </c>
      <c r="J274" s="11">
        <f t="shared" ref="J274:K274" si="253">I274*6/100+I274</f>
        <v>0</v>
      </c>
      <c r="K274" s="11">
        <f t="shared" si="253"/>
        <v>0</v>
      </c>
    </row>
    <row r="275" spans="1:11" x14ac:dyDescent="0.25">
      <c r="A275" s="9" t="s">
        <v>1179</v>
      </c>
      <c r="B275" s="10" t="s">
        <v>145</v>
      </c>
      <c r="C275" s="11">
        <v>381</v>
      </c>
      <c r="D275" s="11">
        <v>43.75</v>
      </c>
      <c r="E275" s="11">
        <v>262.5</v>
      </c>
      <c r="F275" s="11">
        <v>118.5</v>
      </c>
      <c r="G275" s="11">
        <v>68.89</v>
      </c>
      <c r="H275" s="13"/>
      <c r="I275" s="11">
        <f t="shared" si="246"/>
        <v>381</v>
      </c>
      <c r="J275" s="11">
        <f t="shared" ref="J275:K275" si="254">I275*6/100+I275</f>
        <v>403.86</v>
      </c>
      <c r="K275" s="11">
        <f t="shared" si="254"/>
        <v>428.09160000000003</v>
      </c>
    </row>
    <row r="276" spans="1:11" x14ac:dyDescent="0.25">
      <c r="A276" s="9" t="s">
        <v>1180</v>
      </c>
      <c r="B276" s="10" t="s">
        <v>146</v>
      </c>
      <c r="C276" s="11">
        <v>134381</v>
      </c>
      <c r="D276" s="11">
        <v>10452</v>
      </c>
      <c r="E276" s="11">
        <v>62712</v>
      </c>
      <c r="F276" s="11">
        <v>71669</v>
      </c>
      <c r="G276" s="11">
        <v>46.66</v>
      </c>
      <c r="H276" s="13"/>
      <c r="I276" s="11">
        <f t="shared" si="246"/>
        <v>134381</v>
      </c>
      <c r="J276" s="11">
        <f t="shared" ref="J276:K276" si="255">I276*6/100+I276</f>
        <v>142443.85999999999</v>
      </c>
      <c r="K276" s="11">
        <f t="shared" si="255"/>
        <v>150990.49159999998</v>
      </c>
    </row>
    <row r="277" spans="1:11" x14ac:dyDescent="0.25">
      <c r="A277" s="9" t="s">
        <v>1181</v>
      </c>
      <c r="B277" s="10" t="s">
        <v>147</v>
      </c>
      <c r="C277" s="11">
        <v>372709</v>
      </c>
      <c r="D277" s="11">
        <v>31209.22</v>
      </c>
      <c r="E277" s="11">
        <v>186001.76</v>
      </c>
      <c r="F277" s="11">
        <v>186707.24</v>
      </c>
      <c r="G277" s="11">
        <v>49.9</v>
      </c>
      <c r="H277" s="13"/>
      <c r="I277" s="11">
        <f t="shared" si="246"/>
        <v>372709</v>
      </c>
      <c r="J277" s="11">
        <f t="shared" ref="J277:K277" si="256">I277*6/100+I277</f>
        <v>395071.54</v>
      </c>
      <c r="K277" s="11">
        <f t="shared" si="256"/>
        <v>418775.83239999996</v>
      </c>
    </row>
    <row r="278" spans="1:11" x14ac:dyDescent="0.25">
      <c r="A278" s="9" t="s">
        <v>1182</v>
      </c>
      <c r="B278" s="10" t="s">
        <v>148</v>
      </c>
      <c r="C278" s="11">
        <v>8923</v>
      </c>
      <c r="D278" s="11">
        <v>743.6</v>
      </c>
      <c r="E278" s="11">
        <v>4461.6000000000004</v>
      </c>
      <c r="F278" s="11">
        <v>4461.3999999999996</v>
      </c>
      <c r="G278" s="11">
        <v>50</v>
      </c>
      <c r="H278" s="13"/>
      <c r="I278" s="11">
        <f t="shared" si="246"/>
        <v>8923</v>
      </c>
      <c r="J278" s="11">
        <f t="shared" ref="J278:K278" si="257">I278*6/100+I278</f>
        <v>9458.3799999999992</v>
      </c>
      <c r="K278" s="11">
        <f t="shared" si="257"/>
        <v>10025.882799999999</v>
      </c>
    </row>
    <row r="279" spans="1:11" x14ac:dyDescent="0.25">
      <c r="A279" s="9"/>
      <c r="B279" s="10"/>
      <c r="C279" s="11"/>
      <c r="D279" s="11"/>
      <c r="E279" s="11"/>
      <c r="F279" s="11"/>
      <c r="G279" s="11"/>
      <c r="H279" s="13"/>
      <c r="I279" s="11">
        <f t="shared" si="246"/>
        <v>0</v>
      </c>
      <c r="J279" s="11">
        <f t="shared" ref="J279:K279" si="258">I279*6/100+I279</f>
        <v>0</v>
      </c>
      <c r="K279" s="11">
        <f t="shared" si="258"/>
        <v>0</v>
      </c>
    </row>
    <row r="280" spans="1:11" x14ac:dyDescent="0.25">
      <c r="A280" s="5"/>
      <c r="B280" s="6" t="s">
        <v>149</v>
      </c>
      <c r="C280" s="7">
        <v>516394</v>
      </c>
      <c r="D280" s="7">
        <v>42448.57</v>
      </c>
      <c r="E280" s="7">
        <v>253437.86</v>
      </c>
      <c r="F280" s="7">
        <v>262956.14</v>
      </c>
      <c r="G280" s="7">
        <v>49.07</v>
      </c>
      <c r="H280" s="13">
        <f>SUM(H275:H278)</f>
        <v>0</v>
      </c>
      <c r="I280" s="11">
        <f t="shared" si="246"/>
        <v>516394</v>
      </c>
      <c r="J280" s="11">
        <f t="shared" ref="J280:K280" si="259">I280*6/100+I280</f>
        <v>547377.64</v>
      </c>
      <c r="K280" s="11">
        <f t="shared" si="259"/>
        <v>580220.29839999997</v>
      </c>
    </row>
    <row r="281" spans="1:11" x14ac:dyDescent="0.25">
      <c r="A281" s="5"/>
      <c r="B281" s="6"/>
      <c r="C281" s="7"/>
      <c r="D281" s="7"/>
      <c r="E281" s="7"/>
      <c r="F281" s="7"/>
      <c r="G281" s="7"/>
      <c r="H281" s="13"/>
      <c r="I281" s="11">
        <f t="shared" si="246"/>
        <v>0</v>
      </c>
      <c r="J281" s="11">
        <f t="shared" ref="J281:K281" si="260">I281*6/100+I281</f>
        <v>0</v>
      </c>
      <c r="K281" s="11">
        <f t="shared" si="260"/>
        <v>0</v>
      </c>
    </row>
    <row r="282" spans="1:11" x14ac:dyDescent="0.25">
      <c r="A282" s="5"/>
      <c r="B282" s="6" t="s">
        <v>150</v>
      </c>
      <c r="C282" s="7"/>
      <c r="D282" s="7"/>
      <c r="E282" s="7"/>
      <c r="F282" s="7"/>
      <c r="G282" s="7"/>
      <c r="H282" s="13"/>
      <c r="I282" s="11">
        <f t="shared" si="246"/>
        <v>0</v>
      </c>
      <c r="J282" s="11">
        <f t="shared" ref="J282:K282" si="261">I282*6/100+I282</f>
        <v>0</v>
      </c>
      <c r="K282" s="11">
        <f t="shared" si="261"/>
        <v>0</v>
      </c>
    </row>
    <row r="283" spans="1:11" x14ac:dyDescent="0.25">
      <c r="A283" s="5"/>
      <c r="B283" s="6"/>
      <c r="C283" s="7"/>
      <c r="D283" s="7"/>
      <c r="E283" s="7"/>
      <c r="F283" s="7"/>
      <c r="G283" s="7"/>
      <c r="H283" s="13"/>
      <c r="I283" s="11">
        <f t="shared" si="246"/>
        <v>0</v>
      </c>
      <c r="J283" s="11">
        <f t="shared" ref="J283:K283" si="262">I283*6/100+I283</f>
        <v>0</v>
      </c>
      <c r="K283" s="11">
        <f t="shared" si="262"/>
        <v>0</v>
      </c>
    </row>
    <row r="284" spans="1:11" x14ac:dyDescent="0.25">
      <c r="A284" s="9" t="s">
        <v>1183</v>
      </c>
      <c r="B284" s="10" t="s">
        <v>151</v>
      </c>
      <c r="C284" s="11">
        <v>16893</v>
      </c>
      <c r="D284" s="11">
        <v>0</v>
      </c>
      <c r="E284" s="11">
        <v>0</v>
      </c>
      <c r="F284" s="11">
        <v>16893</v>
      </c>
      <c r="G284" s="11">
        <v>0</v>
      </c>
      <c r="H284" s="13"/>
      <c r="I284" s="11">
        <f t="shared" si="246"/>
        <v>16893</v>
      </c>
      <c r="J284" s="11">
        <f t="shared" ref="J284:K284" si="263">I284*6/100+I284</f>
        <v>17906.580000000002</v>
      </c>
      <c r="K284" s="11">
        <f t="shared" si="263"/>
        <v>18980.974800000004</v>
      </c>
    </row>
    <row r="285" spans="1:11" x14ac:dyDescent="0.25">
      <c r="A285" s="9" t="s">
        <v>1184</v>
      </c>
      <c r="B285" s="10" t="s">
        <v>152</v>
      </c>
      <c r="C285" s="11">
        <v>13979</v>
      </c>
      <c r="D285" s="11">
        <v>0</v>
      </c>
      <c r="E285" s="11">
        <v>0</v>
      </c>
      <c r="F285" s="11">
        <v>13979</v>
      </c>
      <c r="G285" s="11">
        <v>0</v>
      </c>
      <c r="H285" s="13"/>
      <c r="I285" s="11">
        <f t="shared" si="246"/>
        <v>13979</v>
      </c>
      <c r="J285" s="11">
        <f t="shared" ref="J285:K285" si="264">I285*6/100+I285</f>
        <v>14817.74</v>
      </c>
      <c r="K285" s="11">
        <f t="shared" si="264"/>
        <v>15706.804399999999</v>
      </c>
    </row>
    <row r="286" spans="1:11" x14ac:dyDescent="0.25">
      <c r="A286" s="9" t="s">
        <v>1185</v>
      </c>
      <c r="B286" s="10" t="s">
        <v>153</v>
      </c>
      <c r="C286" s="11">
        <v>29553</v>
      </c>
      <c r="D286" s="11">
        <v>0</v>
      </c>
      <c r="E286" s="11">
        <v>0</v>
      </c>
      <c r="F286" s="11">
        <v>29553</v>
      </c>
      <c r="G286" s="11">
        <v>0</v>
      </c>
      <c r="H286" s="13"/>
      <c r="I286" s="11">
        <f t="shared" si="246"/>
        <v>29553</v>
      </c>
      <c r="J286" s="11">
        <f t="shared" ref="J286:K286" si="265">I286*6/100+I286</f>
        <v>31326.18</v>
      </c>
      <c r="K286" s="11">
        <f t="shared" si="265"/>
        <v>33205.750800000002</v>
      </c>
    </row>
    <row r="287" spans="1:11" x14ac:dyDescent="0.25">
      <c r="A287" s="9"/>
      <c r="B287" s="10"/>
      <c r="C287" s="11"/>
      <c r="D287" s="11"/>
      <c r="E287" s="11"/>
      <c r="F287" s="11"/>
      <c r="G287" s="11"/>
      <c r="H287" s="13"/>
      <c r="I287" s="11">
        <f t="shared" si="246"/>
        <v>0</v>
      </c>
      <c r="J287" s="11">
        <f t="shared" ref="J287:K287" si="266">I287*6/100+I287</f>
        <v>0</v>
      </c>
      <c r="K287" s="11">
        <f t="shared" si="266"/>
        <v>0</v>
      </c>
    </row>
    <row r="288" spans="1:11" x14ac:dyDescent="0.25">
      <c r="A288" s="5"/>
      <c r="B288" s="6" t="s">
        <v>154</v>
      </c>
      <c r="C288" s="7">
        <v>60425</v>
      </c>
      <c r="D288" s="7">
        <v>0</v>
      </c>
      <c r="E288" s="7">
        <v>0</v>
      </c>
      <c r="F288" s="7">
        <v>60425</v>
      </c>
      <c r="G288" s="7">
        <v>0</v>
      </c>
      <c r="H288" s="13">
        <f>SUM(H284:H286)</f>
        <v>0</v>
      </c>
      <c r="I288" s="11">
        <f t="shared" si="246"/>
        <v>60425</v>
      </c>
      <c r="J288" s="11">
        <f t="shared" ref="J288:K288" si="267">I288*6/100+I288</f>
        <v>64050.5</v>
      </c>
      <c r="K288" s="11">
        <f t="shared" si="267"/>
        <v>67893.53</v>
      </c>
    </row>
    <row r="289" spans="1:11" x14ac:dyDescent="0.25">
      <c r="A289" s="9"/>
      <c r="B289" s="10"/>
      <c r="C289" s="11"/>
      <c r="D289" s="11"/>
      <c r="E289" s="11"/>
      <c r="F289" s="11"/>
      <c r="G289" s="11"/>
      <c r="H289" s="13"/>
      <c r="I289" s="11">
        <f t="shared" si="246"/>
        <v>0</v>
      </c>
      <c r="J289" s="11">
        <f t="shared" ref="J289:K289" si="268">I289*6/100+I289</f>
        <v>0</v>
      </c>
      <c r="K289" s="11">
        <f t="shared" si="268"/>
        <v>0</v>
      </c>
    </row>
    <row r="290" spans="1:11" x14ac:dyDescent="0.25">
      <c r="A290" s="5"/>
      <c r="B290" s="6" t="s">
        <v>155</v>
      </c>
      <c r="C290" s="7">
        <v>3016137</v>
      </c>
      <c r="D290" s="7">
        <v>222230.69</v>
      </c>
      <c r="E290" s="7">
        <v>1419779.88</v>
      </c>
      <c r="F290" s="7">
        <v>1596357.12</v>
      </c>
      <c r="G290" s="7">
        <v>47.07</v>
      </c>
      <c r="H290" s="13">
        <f>H271+H280+H288</f>
        <v>0</v>
      </c>
      <c r="I290" s="11">
        <f t="shared" si="246"/>
        <v>3016137</v>
      </c>
      <c r="J290" s="11">
        <f t="shared" ref="J290:K290" si="269">I290*6/100+I290</f>
        <v>3197105.22</v>
      </c>
      <c r="K290" s="11">
        <f t="shared" si="269"/>
        <v>3388931.5332000004</v>
      </c>
    </row>
    <row r="291" spans="1:11" x14ac:dyDescent="0.25">
      <c r="A291" s="5"/>
      <c r="B291" s="6"/>
      <c r="C291" s="7"/>
      <c r="D291" s="7"/>
      <c r="E291" s="7"/>
      <c r="F291" s="7"/>
      <c r="G291" s="7"/>
      <c r="H291" s="13"/>
      <c r="I291" s="11">
        <f t="shared" si="246"/>
        <v>0</v>
      </c>
      <c r="J291" s="11">
        <f t="shared" ref="J291:K291" si="270">I291*6/100+I291</f>
        <v>0</v>
      </c>
      <c r="K291" s="11">
        <f t="shared" si="270"/>
        <v>0</v>
      </c>
    </row>
    <row r="292" spans="1:11" x14ac:dyDescent="0.25">
      <c r="A292" s="5"/>
      <c r="B292" s="6" t="s">
        <v>156</v>
      </c>
      <c r="C292" s="7">
        <v>3016137</v>
      </c>
      <c r="D292" s="7">
        <v>222230.69</v>
      </c>
      <c r="E292" s="7">
        <v>1419779.88</v>
      </c>
      <c r="F292" s="7">
        <v>1596357.12</v>
      </c>
      <c r="G292" s="7">
        <v>47.07</v>
      </c>
      <c r="H292" s="13">
        <f>H290</f>
        <v>0</v>
      </c>
      <c r="I292" s="11">
        <f t="shared" si="246"/>
        <v>3016137</v>
      </c>
      <c r="J292" s="11">
        <f t="shared" ref="J292:K292" si="271">I292*6/100+I292</f>
        <v>3197105.22</v>
      </c>
      <c r="K292" s="11">
        <f t="shared" si="271"/>
        <v>3388931.5332000004</v>
      </c>
    </row>
    <row r="293" spans="1:11" x14ac:dyDescent="0.25">
      <c r="A293" s="5"/>
      <c r="B293" s="6"/>
      <c r="C293" s="7"/>
      <c r="D293" s="7"/>
      <c r="E293" s="7"/>
      <c r="F293" s="7"/>
      <c r="G293" s="7"/>
      <c r="H293" s="13"/>
      <c r="I293" s="11">
        <f t="shared" si="246"/>
        <v>0</v>
      </c>
      <c r="J293" s="11">
        <f t="shared" ref="J293:K293" si="272">I293*6/100+I293</f>
        <v>0</v>
      </c>
      <c r="K293" s="11">
        <f t="shared" si="272"/>
        <v>0</v>
      </c>
    </row>
    <row r="294" spans="1:11" x14ac:dyDescent="0.25">
      <c r="A294" s="5"/>
      <c r="B294" s="6" t="s">
        <v>186</v>
      </c>
      <c r="C294" s="7"/>
      <c r="D294" s="7"/>
      <c r="E294" s="7"/>
      <c r="F294" s="7"/>
      <c r="G294" s="7"/>
      <c r="H294" s="13"/>
      <c r="I294" s="11">
        <f t="shared" si="246"/>
        <v>0</v>
      </c>
      <c r="J294" s="11">
        <f t="shared" ref="J294:K294" si="273">I294*6/100+I294</f>
        <v>0</v>
      </c>
      <c r="K294" s="11">
        <f t="shared" si="273"/>
        <v>0</v>
      </c>
    </row>
    <row r="295" spans="1:11" x14ac:dyDescent="0.25">
      <c r="A295" s="5"/>
      <c r="B295" s="6" t="s">
        <v>187</v>
      </c>
      <c r="C295" s="7"/>
      <c r="D295" s="7"/>
      <c r="E295" s="7"/>
      <c r="F295" s="7"/>
      <c r="G295" s="7"/>
      <c r="H295" s="13"/>
      <c r="I295" s="11">
        <f t="shared" si="246"/>
        <v>0</v>
      </c>
      <c r="J295" s="11">
        <f t="shared" ref="J295:K295" si="274">I295*6/100+I295</f>
        <v>0</v>
      </c>
      <c r="K295" s="11">
        <f t="shared" si="274"/>
        <v>0</v>
      </c>
    </row>
    <row r="296" spans="1:11" x14ac:dyDescent="0.25">
      <c r="A296" s="9"/>
      <c r="B296" s="10"/>
      <c r="C296" s="11"/>
      <c r="D296" s="11"/>
      <c r="E296" s="11"/>
      <c r="F296" s="11"/>
      <c r="G296" s="11"/>
      <c r="H296" s="13"/>
      <c r="I296" s="11">
        <f t="shared" si="246"/>
        <v>0</v>
      </c>
      <c r="J296" s="11">
        <f t="shared" ref="J296:K296" si="275">I296*6/100+I296</f>
        <v>0</v>
      </c>
      <c r="K296" s="11">
        <f t="shared" si="275"/>
        <v>0</v>
      </c>
    </row>
    <row r="297" spans="1:11" x14ac:dyDescent="0.25">
      <c r="A297" s="9" t="s">
        <v>1186</v>
      </c>
      <c r="B297" s="10" t="s">
        <v>194</v>
      </c>
      <c r="C297" s="11">
        <v>118427</v>
      </c>
      <c r="D297" s="11">
        <v>0</v>
      </c>
      <c r="E297" s="11">
        <v>0</v>
      </c>
      <c r="F297" s="11">
        <v>118427</v>
      </c>
      <c r="G297" s="11">
        <v>0</v>
      </c>
      <c r="H297" s="13">
        <v>-75000</v>
      </c>
      <c r="I297" s="11">
        <f t="shared" si="246"/>
        <v>43427</v>
      </c>
      <c r="J297" s="11">
        <f t="shared" ref="J297:K297" si="276">I297*6/100+I297</f>
        <v>46032.62</v>
      </c>
      <c r="K297" s="11">
        <f t="shared" si="276"/>
        <v>48794.5772</v>
      </c>
    </row>
    <row r="298" spans="1:11" x14ac:dyDescent="0.25">
      <c r="A298" s="9"/>
      <c r="B298" s="10"/>
      <c r="C298" s="11"/>
      <c r="D298" s="11"/>
      <c r="E298" s="11"/>
      <c r="F298" s="11"/>
      <c r="G298" s="11"/>
      <c r="H298" s="13"/>
      <c r="I298" s="11">
        <f t="shared" si="246"/>
        <v>0</v>
      </c>
      <c r="J298" s="11">
        <f t="shared" ref="J298:K298" si="277">I298*6/100+I298</f>
        <v>0</v>
      </c>
      <c r="K298" s="11">
        <f t="shared" si="277"/>
        <v>0</v>
      </c>
    </row>
    <row r="299" spans="1:11" x14ac:dyDescent="0.25">
      <c r="A299" s="5"/>
      <c r="B299" s="6" t="s">
        <v>196</v>
      </c>
      <c r="C299" s="7">
        <v>118427</v>
      </c>
      <c r="D299" s="7">
        <v>0</v>
      </c>
      <c r="E299" s="7">
        <v>0</v>
      </c>
      <c r="F299" s="7">
        <v>118427</v>
      </c>
      <c r="G299" s="7">
        <v>0</v>
      </c>
      <c r="H299" s="13">
        <f>H297</f>
        <v>-75000</v>
      </c>
      <c r="I299" s="11">
        <f t="shared" si="246"/>
        <v>43427</v>
      </c>
      <c r="J299" s="11">
        <f t="shared" ref="J299:K299" si="278">I299*6/100+I299</f>
        <v>46032.62</v>
      </c>
      <c r="K299" s="11">
        <f t="shared" si="278"/>
        <v>48794.5772</v>
      </c>
    </row>
    <row r="300" spans="1:11" x14ac:dyDescent="0.25">
      <c r="A300" s="9"/>
      <c r="B300" s="10"/>
      <c r="C300" s="11"/>
      <c r="D300" s="11"/>
      <c r="E300" s="11"/>
      <c r="F300" s="11"/>
      <c r="G300" s="11"/>
      <c r="H300" s="13"/>
      <c r="I300" s="11">
        <f t="shared" si="246"/>
        <v>0</v>
      </c>
      <c r="J300" s="11">
        <f t="shared" ref="J300:K300" si="279">I300*6/100+I300</f>
        <v>0</v>
      </c>
      <c r="K300" s="11">
        <f t="shared" si="279"/>
        <v>0</v>
      </c>
    </row>
    <row r="301" spans="1:11" x14ac:dyDescent="0.25">
      <c r="A301" s="5"/>
      <c r="B301" s="6" t="s">
        <v>197</v>
      </c>
      <c r="C301" s="7"/>
      <c r="D301" s="7"/>
      <c r="E301" s="7"/>
      <c r="F301" s="7"/>
      <c r="G301" s="7"/>
      <c r="H301" s="13"/>
      <c r="I301" s="11">
        <f t="shared" si="246"/>
        <v>0</v>
      </c>
      <c r="J301" s="11">
        <f t="shared" ref="J301:K301" si="280">I301*6/100+I301</f>
        <v>0</v>
      </c>
      <c r="K301" s="11">
        <f t="shared" si="280"/>
        <v>0</v>
      </c>
    </row>
    <row r="302" spans="1:11" x14ac:dyDescent="0.25">
      <c r="A302" s="5"/>
      <c r="B302" s="6" t="s">
        <v>205</v>
      </c>
      <c r="C302" s="7"/>
      <c r="D302" s="7"/>
      <c r="E302" s="7"/>
      <c r="F302" s="7"/>
      <c r="G302" s="7"/>
      <c r="H302" s="13"/>
      <c r="I302" s="11">
        <f t="shared" si="246"/>
        <v>0</v>
      </c>
      <c r="J302" s="11">
        <f t="shared" ref="J302:K302" si="281">I302*6/100+I302</f>
        <v>0</v>
      </c>
      <c r="K302" s="11">
        <f t="shared" si="281"/>
        <v>0</v>
      </c>
    </row>
    <row r="303" spans="1:11" x14ac:dyDescent="0.25">
      <c r="A303" s="9"/>
      <c r="B303" s="10"/>
      <c r="C303" s="11"/>
      <c r="D303" s="11"/>
      <c r="E303" s="11"/>
      <c r="F303" s="11"/>
      <c r="G303" s="11"/>
      <c r="H303" s="13"/>
      <c r="I303" s="11">
        <f t="shared" si="246"/>
        <v>0</v>
      </c>
      <c r="J303" s="11">
        <f t="shared" ref="J303:K303" si="282">I303*6/100+I303</f>
        <v>0</v>
      </c>
      <c r="K303" s="11">
        <f t="shared" si="282"/>
        <v>0</v>
      </c>
    </row>
    <row r="304" spans="1:11" x14ac:dyDescent="0.25">
      <c r="A304" s="9" t="s">
        <v>1187</v>
      </c>
      <c r="B304" s="10" t="s">
        <v>213</v>
      </c>
      <c r="C304" s="11">
        <v>600000</v>
      </c>
      <c r="D304" s="11">
        <v>0</v>
      </c>
      <c r="E304" s="11">
        <v>400.69</v>
      </c>
      <c r="F304" s="11">
        <v>599599.31000000006</v>
      </c>
      <c r="G304" s="11">
        <v>0.06</v>
      </c>
      <c r="H304" s="13"/>
      <c r="I304" s="11">
        <f>C304+H304</f>
        <v>600000</v>
      </c>
      <c r="J304" s="11">
        <f t="shared" ref="J304:K304" si="283">I304*6/100+I304</f>
        <v>636000</v>
      </c>
      <c r="K304" s="11">
        <f t="shared" si="283"/>
        <v>674160</v>
      </c>
    </row>
    <row r="305" spans="1:11" x14ac:dyDescent="0.25">
      <c r="A305" s="9"/>
      <c r="B305" s="10"/>
      <c r="C305" s="11"/>
      <c r="D305" s="11"/>
      <c r="E305" s="11"/>
      <c r="F305" s="11"/>
      <c r="G305" s="11"/>
      <c r="H305" s="13"/>
      <c r="I305" s="11">
        <f t="shared" si="246"/>
        <v>0</v>
      </c>
      <c r="J305" s="11">
        <f t="shared" ref="J305:K305" si="284">I305*6/100+I305</f>
        <v>0</v>
      </c>
      <c r="K305" s="11">
        <f t="shared" si="284"/>
        <v>0</v>
      </c>
    </row>
    <row r="306" spans="1:11" x14ac:dyDescent="0.25">
      <c r="A306" s="5"/>
      <c r="B306" s="6" t="s">
        <v>216</v>
      </c>
      <c r="C306" s="7">
        <v>600000</v>
      </c>
      <c r="D306" s="7">
        <v>0</v>
      </c>
      <c r="E306" s="7">
        <v>400.69</v>
      </c>
      <c r="F306" s="7">
        <v>599599.31000000006</v>
      </c>
      <c r="G306" s="7">
        <v>0.06</v>
      </c>
      <c r="H306" s="13">
        <f>H304</f>
        <v>0</v>
      </c>
      <c r="I306" s="11">
        <f t="shared" si="246"/>
        <v>600000</v>
      </c>
      <c r="J306" s="11">
        <f t="shared" ref="J306:K306" si="285">I306*6/100+I306</f>
        <v>636000</v>
      </c>
      <c r="K306" s="11">
        <f t="shared" si="285"/>
        <v>674160</v>
      </c>
    </row>
    <row r="307" spans="1:11" x14ac:dyDescent="0.25">
      <c r="A307" s="5"/>
      <c r="B307" s="6"/>
      <c r="C307" s="7"/>
      <c r="D307" s="7"/>
      <c r="E307" s="7"/>
      <c r="F307" s="7"/>
      <c r="G307" s="7"/>
      <c r="H307" s="13"/>
      <c r="I307" s="11">
        <f t="shared" si="246"/>
        <v>0</v>
      </c>
      <c r="J307" s="11">
        <f t="shared" ref="J307:K307" si="286">I307*6/100+I307</f>
        <v>0</v>
      </c>
      <c r="K307" s="11">
        <f t="shared" si="286"/>
        <v>0</v>
      </c>
    </row>
    <row r="308" spans="1:11" x14ac:dyDescent="0.25">
      <c r="A308" s="5"/>
      <c r="B308" s="6" t="s">
        <v>217</v>
      </c>
      <c r="C308" s="7">
        <v>718427</v>
      </c>
      <c r="D308" s="7">
        <v>0</v>
      </c>
      <c r="E308" s="7">
        <v>400.69</v>
      </c>
      <c r="F308" s="7">
        <v>718026.31</v>
      </c>
      <c r="G308" s="7">
        <v>0.05</v>
      </c>
      <c r="H308" s="13">
        <f>H306</f>
        <v>0</v>
      </c>
      <c r="I308" s="11">
        <f t="shared" si="246"/>
        <v>718427</v>
      </c>
      <c r="J308" s="11">
        <f t="shared" ref="J308:K308" si="287">I308*6/100+I308</f>
        <v>761532.62</v>
      </c>
      <c r="K308" s="11">
        <f t="shared" si="287"/>
        <v>807224.57719999994</v>
      </c>
    </row>
    <row r="309" spans="1:11" x14ac:dyDescent="0.25">
      <c r="A309" s="9"/>
      <c r="B309" s="10"/>
      <c r="C309" s="11"/>
      <c r="D309" s="11"/>
      <c r="E309" s="11"/>
      <c r="F309" s="11"/>
      <c r="G309" s="11"/>
      <c r="H309" s="13"/>
      <c r="I309" s="11">
        <f t="shared" si="246"/>
        <v>0</v>
      </c>
      <c r="J309" s="11">
        <f t="shared" ref="J309:K309" si="288">I309*6/100+I309</f>
        <v>0</v>
      </c>
      <c r="K309" s="11">
        <f t="shared" si="288"/>
        <v>0</v>
      </c>
    </row>
    <row r="310" spans="1:11" x14ac:dyDescent="0.25">
      <c r="A310" s="5"/>
      <c r="B310" s="6" t="s">
        <v>218</v>
      </c>
      <c r="C310" s="7"/>
      <c r="D310" s="7"/>
      <c r="E310" s="7"/>
      <c r="F310" s="7"/>
      <c r="G310" s="7"/>
      <c r="H310" s="13"/>
      <c r="I310" s="11">
        <f t="shared" si="246"/>
        <v>0</v>
      </c>
      <c r="J310" s="11">
        <f t="shared" ref="J310:K310" si="289">I310*6/100+I310</f>
        <v>0</v>
      </c>
      <c r="K310" s="11">
        <f t="shared" si="289"/>
        <v>0</v>
      </c>
    </row>
    <row r="311" spans="1:11" x14ac:dyDescent="0.25">
      <c r="A311" s="5"/>
      <c r="B311" s="6"/>
      <c r="C311" s="7"/>
      <c r="D311" s="7"/>
      <c r="E311" s="7"/>
      <c r="F311" s="7"/>
      <c r="G311" s="7"/>
      <c r="H311" s="13"/>
      <c r="I311" s="11">
        <f t="shared" si="246"/>
        <v>0</v>
      </c>
      <c r="J311" s="11">
        <f t="shared" ref="J311:K311" si="290">I311*6/100+I311</f>
        <v>0</v>
      </c>
      <c r="K311" s="11">
        <f t="shared" si="290"/>
        <v>0</v>
      </c>
    </row>
    <row r="312" spans="1:11" x14ac:dyDescent="0.25">
      <c r="A312" s="9" t="s">
        <v>1188</v>
      </c>
      <c r="B312" s="10" t="s">
        <v>243</v>
      </c>
      <c r="C312" s="11">
        <v>31254</v>
      </c>
      <c r="D312" s="11">
        <v>1775.22</v>
      </c>
      <c r="E312" s="11">
        <v>11807.81</v>
      </c>
      <c r="F312" s="11">
        <v>19446.189999999999</v>
      </c>
      <c r="G312" s="11">
        <v>37.78</v>
      </c>
      <c r="H312" s="13"/>
      <c r="I312" s="11">
        <f t="shared" si="246"/>
        <v>31254</v>
      </c>
      <c r="J312" s="11">
        <f t="shared" ref="J312:K312" si="291">I312*6/100+I312</f>
        <v>33129.24</v>
      </c>
      <c r="K312" s="11">
        <f t="shared" si="291"/>
        <v>35116.994399999996</v>
      </c>
    </row>
    <row r="313" spans="1:11" x14ac:dyDescent="0.25">
      <c r="A313" s="9" t="s">
        <v>1189</v>
      </c>
      <c r="B313" s="10" t="s">
        <v>244</v>
      </c>
      <c r="C313" s="11">
        <v>71899</v>
      </c>
      <c r="D313" s="11">
        <v>1818.11</v>
      </c>
      <c r="E313" s="11">
        <v>37158.33</v>
      </c>
      <c r="F313" s="11">
        <v>34740.67</v>
      </c>
      <c r="G313" s="11">
        <v>51.68</v>
      </c>
      <c r="H313" s="13"/>
      <c r="I313" s="11">
        <f t="shared" si="246"/>
        <v>71899</v>
      </c>
      <c r="J313" s="11">
        <f t="shared" ref="J313:K313" si="292">I313*6/100+I313</f>
        <v>76212.94</v>
      </c>
      <c r="K313" s="11">
        <f t="shared" si="292"/>
        <v>80785.716400000005</v>
      </c>
    </row>
    <row r="314" spans="1:11" s="18" customFormat="1" x14ac:dyDescent="0.25">
      <c r="A314" s="15" t="s">
        <v>1190</v>
      </c>
      <c r="B314" s="16" t="s">
        <v>249</v>
      </c>
      <c r="C314" s="17">
        <v>4609081</v>
      </c>
      <c r="D314" s="17">
        <v>0</v>
      </c>
      <c r="E314" s="17">
        <v>1256823.43</v>
      </c>
      <c r="F314" s="17">
        <v>3352257.57</v>
      </c>
      <c r="G314" s="17">
        <v>27.26</v>
      </c>
      <c r="H314" s="19">
        <v>-500000</v>
      </c>
      <c r="I314" s="17">
        <f t="shared" si="246"/>
        <v>4109081</v>
      </c>
      <c r="J314" s="17">
        <f t="shared" ref="J314:K314" si="293">I314*6/100+I314</f>
        <v>4355625.8600000003</v>
      </c>
      <c r="K314" s="17">
        <f t="shared" si="293"/>
        <v>4616963.4116000002</v>
      </c>
    </row>
    <row r="315" spans="1:11" x14ac:dyDescent="0.25">
      <c r="A315" s="9"/>
      <c r="B315" s="10"/>
      <c r="C315" s="11"/>
      <c r="D315" s="11"/>
      <c r="E315" s="11"/>
      <c r="F315" s="11"/>
      <c r="G315" s="11"/>
      <c r="H315" s="13"/>
      <c r="I315" s="11">
        <f t="shared" si="246"/>
        <v>0</v>
      </c>
      <c r="J315" s="11">
        <f t="shared" ref="J315:K315" si="294">I315*6/100+I315</f>
        <v>0</v>
      </c>
      <c r="K315" s="11">
        <f t="shared" si="294"/>
        <v>0</v>
      </c>
    </row>
    <row r="316" spans="1:11" x14ac:dyDescent="0.25">
      <c r="A316" s="5"/>
      <c r="B316" s="6" t="s">
        <v>250</v>
      </c>
      <c r="C316" s="7">
        <v>4712234</v>
      </c>
      <c r="D316" s="7">
        <v>3593.33</v>
      </c>
      <c r="E316" s="7">
        <v>1305789.57</v>
      </c>
      <c r="F316" s="7">
        <v>3406444.43</v>
      </c>
      <c r="G316" s="7">
        <v>27.71</v>
      </c>
      <c r="H316" s="13">
        <f>SUM(H312:H314)</f>
        <v>-500000</v>
      </c>
      <c r="I316" s="11">
        <f t="shared" si="246"/>
        <v>4212234</v>
      </c>
      <c r="J316" s="11">
        <f t="shared" ref="J316:K316" si="295">I316*6/100+I316</f>
        <v>4464968.04</v>
      </c>
      <c r="K316" s="11">
        <f t="shared" si="295"/>
        <v>4732866.1223999998</v>
      </c>
    </row>
    <row r="317" spans="1:11" x14ac:dyDescent="0.25">
      <c r="A317" s="9"/>
      <c r="B317" s="10"/>
      <c r="C317" s="11"/>
      <c r="D317" s="11"/>
      <c r="E317" s="11"/>
      <c r="F317" s="11"/>
      <c r="G317" s="11"/>
      <c r="H317" s="13"/>
      <c r="I317" s="11">
        <f t="shared" si="246"/>
        <v>0</v>
      </c>
      <c r="J317" s="11">
        <f t="shared" ref="J317:K317" si="296">I317*6/100+I317</f>
        <v>0</v>
      </c>
      <c r="K317" s="11">
        <f t="shared" si="296"/>
        <v>0</v>
      </c>
    </row>
    <row r="318" spans="1:11" x14ac:dyDescent="0.25">
      <c r="A318" s="5"/>
      <c r="B318" s="6" t="s">
        <v>256</v>
      </c>
      <c r="C318" s="7"/>
      <c r="D318" s="7"/>
      <c r="E318" s="7"/>
      <c r="F318" s="7"/>
      <c r="G318" s="7"/>
      <c r="H318" s="13"/>
      <c r="I318" s="11">
        <f t="shared" si="246"/>
        <v>0</v>
      </c>
      <c r="J318" s="11">
        <f t="shared" ref="J318:K318" si="297">I318*6/100+I318</f>
        <v>0</v>
      </c>
      <c r="K318" s="11">
        <f t="shared" si="297"/>
        <v>0</v>
      </c>
    </row>
    <row r="319" spans="1:11" x14ac:dyDescent="0.25">
      <c r="A319" s="9"/>
      <c r="B319" s="10"/>
      <c r="C319" s="11"/>
      <c r="D319" s="11"/>
      <c r="E319" s="11"/>
      <c r="F319" s="11"/>
      <c r="G319" s="11"/>
      <c r="H319" s="13"/>
      <c r="I319" s="11">
        <f t="shared" si="246"/>
        <v>0</v>
      </c>
      <c r="J319" s="11">
        <f t="shared" ref="J319:K319" si="298">I319*6/100+I319</f>
        <v>0</v>
      </c>
      <c r="K319" s="11">
        <f t="shared" si="298"/>
        <v>0</v>
      </c>
    </row>
    <row r="320" spans="1:11" x14ac:dyDescent="0.25">
      <c r="A320" s="9" t="s">
        <v>1191</v>
      </c>
      <c r="B320" s="10" t="s">
        <v>257</v>
      </c>
      <c r="C320" s="11">
        <v>7800000</v>
      </c>
      <c r="D320" s="11">
        <v>0</v>
      </c>
      <c r="E320" s="11">
        <v>4046892.1</v>
      </c>
      <c r="F320" s="11">
        <v>3753107.9</v>
      </c>
      <c r="G320" s="11">
        <v>51.88</v>
      </c>
      <c r="H320" s="13"/>
      <c r="I320" s="11">
        <f t="shared" si="246"/>
        <v>7800000</v>
      </c>
      <c r="J320" s="11">
        <f t="shared" ref="J320:K320" si="299">I320*6/100+I320</f>
        <v>8268000</v>
      </c>
      <c r="K320" s="11">
        <f t="shared" si="299"/>
        <v>8764080</v>
      </c>
    </row>
    <row r="321" spans="1:11" x14ac:dyDescent="0.25">
      <c r="A321" s="9"/>
      <c r="B321" s="10"/>
      <c r="C321" s="11"/>
      <c r="D321" s="11"/>
      <c r="E321" s="11"/>
      <c r="F321" s="11"/>
      <c r="G321" s="11"/>
      <c r="H321" s="13"/>
      <c r="I321" s="11">
        <f t="shared" si="246"/>
        <v>0</v>
      </c>
      <c r="J321" s="11">
        <f t="shared" ref="J321:K321" si="300">I321*6/100+I321</f>
        <v>0</v>
      </c>
      <c r="K321" s="11">
        <f t="shared" si="300"/>
        <v>0</v>
      </c>
    </row>
    <row r="322" spans="1:11" x14ac:dyDescent="0.25">
      <c r="A322" s="5"/>
      <c r="B322" s="6" t="s">
        <v>258</v>
      </c>
      <c r="C322" s="7">
        <v>7800000</v>
      </c>
      <c r="D322" s="7">
        <v>0</v>
      </c>
      <c r="E322" s="7">
        <v>4046892.1</v>
      </c>
      <c r="F322" s="7">
        <v>3753107.9</v>
      </c>
      <c r="G322" s="7">
        <v>51.88</v>
      </c>
      <c r="H322" s="13">
        <f>H320</f>
        <v>0</v>
      </c>
      <c r="I322" s="11">
        <f t="shared" si="246"/>
        <v>7800000</v>
      </c>
      <c r="J322" s="11">
        <f t="shared" ref="J322:K322" si="301">I322*6/100+I322</f>
        <v>8268000</v>
      </c>
      <c r="K322" s="11">
        <f t="shared" si="301"/>
        <v>8764080</v>
      </c>
    </row>
    <row r="323" spans="1:11" x14ac:dyDescent="0.25">
      <c r="A323" s="5"/>
      <c r="B323" s="6"/>
      <c r="C323" s="7"/>
      <c r="D323" s="7"/>
      <c r="E323" s="7"/>
      <c r="F323" s="7"/>
      <c r="G323" s="7"/>
      <c r="H323" s="13"/>
      <c r="I323" s="11">
        <f t="shared" si="246"/>
        <v>0</v>
      </c>
      <c r="J323" s="11">
        <f t="shared" ref="J323:K323" si="302">I323*6/100+I323</f>
        <v>0</v>
      </c>
      <c r="K323" s="11">
        <f t="shared" si="302"/>
        <v>0</v>
      </c>
    </row>
    <row r="324" spans="1:11" x14ac:dyDescent="0.25">
      <c r="A324" s="9"/>
      <c r="B324" s="10" t="s">
        <v>266</v>
      </c>
      <c r="C324" s="11"/>
      <c r="D324" s="11"/>
      <c r="E324" s="11"/>
      <c r="F324" s="11"/>
      <c r="G324" s="11"/>
      <c r="H324" s="13"/>
      <c r="I324" s="11">
        <f t="shared" si="246"/>
        <v>0</v>
      </c>
      <c r="J324" s="11">
        <f t="shared" ref="J324:K324" si="303">I324*6/100+I324</f>
        <v>0</v>
      </c>
      <c r="K324" s="11">
        <f t="shared" si="303"/>
        <v>0</v>
      </c>
    </row>
    <row r="325" spans="1:11" x14ac:dyDescent="0.25">
      <c r="A325" s="9"/>
      <c r="B325" s="10"/>
      <c r="C325" s="11"/>
      <c r="D325" s="11"/>
      <c r="E325" s="11"/>
      <c r="F325" s="11"/>
      <c r="G325" s="11"/>
      <c r="H325" s="13"/>
      <c r="I325" s="11">
        <f t="shared" si="246"/>
        <v>0</v>
      </c>
      <c r="J325" s="11">
        <f t="shared" ref="J325:K325" si="304">I325*6/100+I325</f>
        <v>0</v>
      </c>
      <c r="K325" s="11">
        <f t="shared" si="304"/>
        <v>0</v>
      </c>
    </row>
    <row r="326" spans="1:11" x14ac:dyDescent="0.25">
      <c r="A326" s="9" t="s">
        <v>1192</v>
      </c>
      <c r="B326" s="10" t="s">
        <v>268</v>
      </c>
      <c r="C326" s="11">
        <v>3180</v>
      </c>
      <c r="D326" s="11">
        <v>729.27</v>
      </c>
      <c r="E326" s="11">
        <v>1105.1199999999999</v>
      </c>
      <c r="F326" s="11">
        <v>2074.88</v>
      </c>
      <c r="G326" s="11">
        <v>34.75</v>
      </c>
      <c r="H326" s="13"/>
      <c r="I326" s="11">
        <f t="shared" si="246"/>
        <v>3180</v>
      </c>
      <c r="J326" s="11">
        <f t="shared" ref="J326:K326" si="305">I326*6/100+I326</f>
        <v>3370.8</v>
      </c>
      <c r="K326" s="11">
        <f t="shared" si="305"/>
        <v>3573.0480000000002</v>
      </c>
    </row>
    <row r="327" spans="1:11" x14ac:dyDescent="0.25">
      <c r="A327" s="9" t="s">
        <v>1193</v>
      </c>
      <c r="B327" s="10" t="s">
        <v>269</v>
      </c>
      <c r="C327" s="11">
        <v>4790</v>
      </c>
      <c r="D327" s="11">
        <v>655.77</v>
      </c>
      <c r="E327" s="11">
        <v>1888.1</v>
      </c>
      <c r="F327" s="11">
        <v>2901.9</v>
      </c>
      <c r="G327" s="11">
        <v>39.409999999999997</v>
      </c>
      <c r="H327" s="13"/>
      <c r="I327" s="11">
        <f t="shared" si="246"/>
        <v>4790</v>
      </c>
      <c r="J327" s="11">
        <f t="shared" ref="J327:K327" si="306">I327*6/100+I327</f>
        <v>5077.3999999999996</v>
      </c>
      <c r="K327" s="11">
        <f t="shared" si="306"/>
        <v>5382.0439999999999</v>
      </c>
    </row>
    <row r="328" spans="1:11" x14ac:dyDescent="0.25">
      <c r="A328" s="9" t="s">
        <v>1194</v>
      </c>
      <c r="B328" s="10" t="s">
        <v>270</v>
      </c>
      <c r="C328" s="11">
        <v>496518</v>
      </c>
      <c r="D328" s="11">
        <v>51704.18</v>
      </c>
      <c r="E328" s="11">
        <v>133954.16</v>
      </c>
      <c r="F328" s="11">
        <v>362563.84000000003</v>
      </c>
      <c r="G328" s="11">
        <v>26.97</v>
      </c>
      <c r="H328" s="13"/>
      <c r="I328" s="11">
        <f t="shared" si="246"/>
        <v>496518</v>
      </c>
      <c r="J328" s="11">
        <f t="shared" ref="J328:K328" si="307">I328*6/100+I328</f>
        <v>526309.07999999996</v>
      </c>
      <c r="K328" s="11">
        <f t="shared" si="307"/>
        <v>557887.62479999999</v>
      </c>
    </row>
    <row r="329" spans="1:11" x14ac:dyDescent="0.25">
      <c r="A329" s="9" t="s">
        <v>1195</v>
      </c>
      <c r="B329" s="10" t="s">
        <v>272</v>
      </c>
      <c r="C329" s="11">
        <v>24196</v>
      </c>
      <c r="D329" s="11">
        <v>4798.32</v>
      </c>
      <c r="E329" s="11">
        <v>17252.47</v>
      </c>
      <c r="F329" s="11">
        <v>6943.53</v>
      </c>
      <c r="G329" s="11">
        <v>71.3</v>
      </c>
      <c r="H329" s="13"/>
      <c r="I329" s="11">
        <f t="shared" si="246"/>
        <v>24196</v>
      </c>
      <c r="J329" s="11">
        <f t="shared" ref="J329:K329" si="308">I329*6/100+I329</f>
        <v>25647.759999999998</v>
      </c>
      <c r="K329" s="11">
        <f t="shared" si="308"/>
        <v>27186.625599999999</v>
      </c>
    </row>
    <row r="330" spans="1:11" x14ac:dyDescent="0.25">
      <c r="A330" s="9" t="s">
        <v>1196</v>
      </c>
      <c r="B330" s="10" t="s">
        <v>273</v>
      </c>
      <c r="C330" s="11">
        <v>109542</v>
      </c>
      <c r="D330" s="11">
        <v>20326.98</v>
      </c>
      <c r="E330" s="11">
        <v>31824.09</v>
      </c>
      <c r="F330" s="11">
        <v>77717.91</v>
      </c>
      <c r="G330" s="11">
        <v>29.05</v>
      </c>
      <c r="H330" s="13"/>
      <c r="I330" s="11">
        <f t="shared" si="246"/>
        <v>109542</v>
      </c>
      <c r="J330" s="11">
        <f t="shared" ref="J330:K330" si="309">I330*6/100+I330</f>
        <v>116114.52</v>
      </c>
      <c r="K330" s="11">
        <f t="shared" si="309"/>
        <v>123081.3912</v>
      </c>
    </row>
    <row r="331" spans="1:11" x14ac:dyDescent="0.25">
      <c r="A331" s="9"/>
      <c r="B331" s="10"/>
      <c r="C331" s="11"/>
      <c r="D331" s="11"/>
      <c r="E331" s="11"/>
      <c r="F331" s="11"/>
      <c r="G331" s="11"/>
      <c r="H331" s="13"/>
      <c r="I331" s="11">
        <f t="shared" si="246"/>
        <v>0</v>
      </c>
      <c r="J331" s="11">
        <f t="shared" ref="J331:K331" si="310">I331*6/100+I331</f>
        <v>0</v>
      </c>
      <c r="K331" s="11">
        <f t="shared" si="310"/>
        <v>0</v>
      </c>
    </row>
    <row r="332" spans="1:11" x14ac:dyDescent="0.25">
      <c r="A332" s="5"/>
      <c r="B332" s="6" t="s">
        <v>280</v>
      </c>
      <c r="C332" s="7">
        <v>638226</v>
      </c>
      <c r="D332" s="7">
        <v>78214.52</v>
      </c>
      <c r="E332" s="7">
        <v>186023.94</v>
      </c>
      <c r="F332" s="7">
        <v>452202.06</v>
      </c>
      <c r="G332" s="7">
        <v>29.14</v>
      </c>
      <c r="H332" s="13">
        <f>SUM(H326:H330)</f>
        <v>0</v>
      </c>
      <c r="I332" s="11">
        <f t="shared" ref="I332:I400" si="311">C332+H332</f>
        <v>638226</v>
      </c>
      <c r="J332" s="11">
        <f t="shared" ref="J332:K332" si="312">I332*6/100+I332</f>
        <v>676519.56</v>
      </c>
      <c r="K332" s="11">
        <f t="shared" si="312"/>
        <v>717110.73360000004</v>
      </c>
    </row>
    <row r="333" spans="1:11" x14ac:dyDescent="0.25">
      <c r="A333" s="5"/>
      <c r="B333" s="6"/>
      <c r="C333" s="7"/>
      <c r="D333" s="7"/>
      <c r="E333" s="7"/>
      <c r="F333" s="7"/>
      <c r="G333" s="7"/>
      <c r="H333" s="13"/>
      <c r="I333" s="11">
        <f t="shared" si="311"/>
        <v>0</v>
      </c>
      <c r="J333" s="11">
        <f t="shared" ref="J333:K333" si="313">I333*6/100+I333</f>
        <v>0</v>
      </c>
      <c r="K333" s="11">
        <f t="shared" si="313"/>
        <v>0</v>
      </c>
    </row>
    <row r="334" spans="1:11" x14ac:dyDescent="0.25">
      <c r="A334" s="5"/>
      <c r="B334" s="6" t="s">
        <v>281</v>
      </c>
      <c r="C334" s="7">
        <v>16885024</v>
      </c>
      <c r="D334" s="7">
        <v>304038.53999999998</v>
      </c>
      <c r="E334" s="7">
        <v>6958886.1799999997</v>
      </c>
      <c r="F334" s="7">
        <v>9926137.8200000003</v>
      </c>
      <c r="G334" s="7">
        <v>41.21</v>
      </c>
      <c r="H334" s="13">
        <f>H292+H308+H316+H322+H332</f>
        <v>-500000</v>
      </c>
      <c r="I334" s="11">
        <f t="shared" si="311"/>
        <v>16385024</v>
      </c>
      <c r="J334" s="11">
        <f>J292+J308+J316+J322+J332</f>
        <v>17368125.440000001</v>
      </c>
      <c r="K334" s="11">
        <f>K292+K308+K316+K322+K332</f>
        <v>18410212.966400001</v>
      </c>
    </row>
    <row r="335" spans="1:11" x14ac:dyDescent="0.25">
      <c r="A335" s="5"/>
      <c r="B335" s="6"/>
      <c r="C335" s="7"/>
      <c r="D335" s="7"/>
      <c r="E335" s="7"/>
      <c r="F335" s="7"/>
      <c r="G335" s="7"/>
      <c r="H335" s="13"/>
      <c r="I335" s="11">
        <f t="shared" si="311"/>
        <v>0</v>
      </c>
      <c r="J335" s="11">
        <f t="shared" ref="J335:K335" si="314">I335*6/100+I335</f>
        <v>0</v>
      </c>
      <c r="K335" s="11">
        <f t="shared" si="314"/>
        <v>0</v>
      </c>
    </row>
    <row r="336" spans="1:11" x14ac:dyDescent="0.25">
      <c r="A336" s="5"/>
      <c r="B336" s="6" t="s">
        <v>283</v>
      </c>
      <c r="C336" s="7"/>
      <c r="D336" s="7"/>
      <c r="E336" s="7"/>
      <c r="F336" s="7"/>
      <c r="G336" s="7"/>
      <c r="H336" s="13"/>
      <c r="I336" s="11">
        <f t="shared" si="311"/>
        <v>0</v>
      </c>
      <c r="J336" s="11">
        <f t="shared" ref="J336:K336" si="315">I336*6/100+I336</f>
        <v>0</v>
      </c>
      <c r="K336" s="11">
        <f t="shared" si="315"/>
        <v>0</v>
      </c>
    </row>
    <row r="337" spans="1:11" x14ac:dyDescent="0.25">
      <c r="A337" s="5"/>
      <c r="B337" s="6"/>
      <c r="C337" s="7"/>
      <c r="D337" s="7"/>
      <c r="E337" s="7"/>
      <c r="F337" s="7"/>
      <c r="G337" s="7"/>
      <c r="H337" s="13"/>
      <c r="I337" s="11">
        <f t="shared" si="311"/>
        <v>0</v>
      </c>
      <c r="J337" s="11">
        <f t="shared" ref="J337:K337" si="316">I337*6/100+I337</f>
        <v>0</v>
      </c>
      <c r="K337" s="11">
        <f t="shared" si="316"/>
        <v>0</v>
      </c>
    </row>
    <row r="338" spans="1:11" s="18" customFormat="1" x14ac:dyDescent="0.25">
      <c r="A338" s="15" t="s">
        <v>1197</v>
      </c>
      <c r="B338" s="16" t="s">
        <v>1198</v>
      </c>
      <c r="C338" s="17">
        <v>900000</v>
      </c>
      <c r="D338" s="17">
        <v>0</v>
      </c>
      <c r="E338" s="17">
        <v>0</v>
      </c>
      <c r="F338" s="17">
        <v>900000</v>
      </c>
      <c r="G338" s="17">
        <v>0</v>
      </c>
      <c r="H338" s="19">
        <f>1200000+300000</f>
        <v>1500000</v>
      </c>
      <c r="I338" s="17">
        <f t="shared" si="311"/>
        <v>2400000</v>
      </c>
      <c r="J338" s="11">
        <v>1800000</v>
      </c>
      <c r="K338" s="11">
        <v>1000000</v>
      </c>
    </row>
    <row r="339" spans="1:11" s="18" customFormat="1" x14ac:dyDescent="0.25">
      <c r="A339" s="15"/>
      <c r="B339" s="16" t="s">
        <v>1256</v>
      </c>
      <c r="C339" s="17"/>
      <c r="D339" s="17"/>
      <c r="E339" s="17"/>
      <c r="F339" s="17"/>
      <c r="G339" s="17"/>
      <c r="H339" s="19">
        <f>1919070.31-1500000</f>
        <v>419070.31000000006</v>
      </c>
      <c r="I339" s="17">
        <f t="shared" si="311"/>
        <v>419070.31000000006</v>
      </c>
      <c r="J339" s="11">
        <v>0</v>
      </c>
      <c r="K339" s="11">
        <f t="shared" ref="K339" si="317">J339*6/100+J339</f>
        <v>0</v>
      </c>
    </row>
    <row r="340" spans="1:11" s="18" customFormat="1" x14ac:dyDescent="0.25">
      <c r="A340" s="15"/>
      <c r="B340" s="16" t="s">
        <v>346</v>
      </c>
      <c r="C340" s="17"/>
      <c r="D340" s="17"/>
      <c r="E340" s="17"/>
      <c r="F340" s="17"/>
      <c r="G340" s="17"/>
      <c r="H340" s="19"/>
      <c r="I340" s="17"/>
      <c r="J340" s="17">
        <v>750000</v>
      </c>
      <c r="K340" s="17"/>
    </row>
    <row r="341" spans="1:11" s="18" customFormat="1" x14ac:dyDescent="0.25">
      <c r="A341" s="15"/>
      <c r="B341" s="16" t="s">
        <v>1287</v>
      </c>
      <c r="C341" s="17"/>
      <c r="D341" s="17"/>
      <c r="E341" s="17"/>
      <c r="F341" s="17"/>
      <c r="G341" s="17"/>
      <c r="H341" s="19"/>
      <c r="I341" s="17"/>
      <c r="J341" s="17">
        <v>500000</v>
      </c>
      <c r="K341" s="17">
        <v>500000</v>
      </c>
    </row>
    <row r="342" spans="1:11" s="18" customFormat="1" x14ac:dyDescent="0.25">
      <c r="A342" s="15"/>
      <c r="B342" s="16" t="s">
        <v>1287</v>
      </c>
      <c r="C342" s="17"/>
      <c r="D342" s="17"/>
      <c r="E342" s="17"/>
      <c r="F342" s="17"/>
      <c r="G342" s="17"/>
      <c r="H342" s="19"/>
      <c r="I342" s="17"/>
      <c r="J342" s="17">
        <v>1000000</v>
      </c>
      <c r="K342" s="17">
        <v>1500000</v>
      </c>
    </row>
    <row r="343" spans="1:11" s="18" customFormat="1" x14ac:dyDescent="0.25">
      <c r="A343" s="15"/>
      <c r="B343" s="16" t="s">
        <v>1287</v>
      </c>
      <c r="C343" s="17"/>
      <c r="D343" s="17"/>
      <c r="E343" s="17"/>
      <c r="F343" s="17"/>
      <c r="G343" s="17"/>
      <c r="H343" s="19"/>
      <c r="I343" s="17"/>
      <c r="J343" s="17"/>
      <c r="K343" s="17">
        <v>1000000</v>
      </c>
    </row>
    <row r="344" spans="1:11" x14ac:dyDescent="0.25">
      <c r="A344" s="9"/>
      <c r="B344" s="10"/>
      <c r="C344" s="11"/>
      <c r="D344" s="11"/>
      <c r="E344" s="11"/>
      <c r="F344" s="11"/>
      <c r="G344" s="11"/>
      <c r="H344" s="13"/>
      <c r="I344" s="11">
        <f t="shared" si="311"/>
        <v>0</v>
      </c>
      <c r="J344" s="11">
        <f t="shared" ref="J344:K344" si="318">I344*6/100+I344</f>
        <v>0</v>
      </c>
      <c r="K344" s="11">
        <f t="shared" si="318"/>
        <v>0</v>
      </c>
    </row>
    <row r="345" spans="1:11" x14ac:dyDescent="0.25">
      <c r="A345" s="5"/>
      <c r="B345" s="6" t="s">
        <v>294</v>
      </c>
      <c r="C345" s="7">
        <v>900000</v>
      </c>
      <c r="D345" s="7">
        <v>0</v>
      </c>
      <c r="E345" s="7">
        <v>0</v>
      </c>
      <c r="F345" s="7">
        <v>900000</v>
      </c>
      <c r="G345" s="7">
        <v>0</v>
      </c>
      <c r="H345" s="13">
        <f>SUM(H338:H339)</f>
        <v>1919070.31</v>
      </c>
      <c r="I345" s="11">
        <f t="shared" si="311"/>
        <v>2819070.31</v>
      </c>
      <c r="J345" s="11">
        <f>SUM(J338:J343)</f>
        <v>4050000</v>
      </c>
      <c r="K345" s="11">
        <f>SUM(K338:K343)</f>
        <v>4000000</v>
      </c>
    </row>
    <row r="346" spans="1:11" x14ac:dyDescent="0.25">
      <c r="A346" s="5"/>
      <c r="B346" s="6"/>
      <c r="C346" s="7"/>
      <c r="D346" s="7"/>
      <c r="E346" s="7"/>
      <c r="F346" s="7"/>
      <c r="G346" s="7"/>
      <c r="H346" s="13"/>
      <c r="I346" s="11">
        <f t="shared" si="311"/>
        <v>0</v>
      </c>
      <c r="J346" s="11">
        <f t="shared" ref="J346:K346" si="319">I346*6/100+I346</f>
        <v>0</v>
      </c>
      <c r="K346" s="11">
        <f t="shared" si="319"/>
        <v>0</v>
      </c>
    </row>
    <row r="347" spans="1:11" x14ac:dyDescent="0.25">
      <c r="A347" s="5"/>
      <c r="B347" s="6" t="s">
        <v>1199</v>
      </c>
      <c r="C347" s="7"/>
      <c r="D347" s="7"/>
      <c r="E347" s="7"/>
      <c r="F347" s="7"/>
      <c r="G347" s="7"/>
      <c r="H347" s="13"/>
      <c r="I347" s="11">
        <f t="shared" si="311"/>
        <v>0</v>
      </c>
      <c r="J347" s="11">
        <f t="shared" ref="J347:K347" si="320">I347*6/100+I347</f>
        <v>0</v>
      </c>
      <c r="K347" s="11">
        <f t="shared" si="320"/>
        <v>0</v>
      </c>
    </row>
    <row r="348" spans="1:11" x14ac:dyDescent="0.25">
      <c r="A348" s="5"/>
      <c r="B348" s="6" t="s">
        <v>8</v>
      </c>
      <c r="C348" s="7"/>
      <c r="D348" s="7"/>
      <c r="E348" s="7"/>
      <c r="F348" s="7"/>
      <c r="G348" s="7"/>
      <c r="H348" s="13"/>
      <c r="I348" s="11">
        <f t="shared" si="311"/>
        <v>0</v>
      </c>
      <c r="J348" s="11">
        <f t="shared" ref="J348:K348" si="321">I348*6/100+I348</f>
        <v>0</v>
      </c>
      <c r="K348" s="11">
        <f t="shared" si="321"/>
        <v>0</v>
      </c>
    </row>
    <row r="349" spans="1:11" x14ac:dyDescent="0.25">
      <c r="A349" s="5"/>
      <c r="B349" s="6" t="s">
        <v>39</v>
      </c>
      <c r="C349" s="7"/>
      <c r="D349" s="7"/>
      <c r="E349" s="7"/>
      <c r="F349" s="7"/>
      <c r="G349" s="7"/>
      <c r="H349" s="13"/>
      <c r="I349" s="11">
        <f t="shared" si="311"/>
        <v>0</v>
      </c>
      <c r="J349" s="11">
        <f t="shared" ref="J349:K349" si="322">I349*6/100+I349</f>
        <v>0</v>
      </c>
      <c r="K349" s="11">
        <f t="shared" si="322"/>
        <v>0</v>
      </c>
    </row>
    <row r="350" spans="1:11" x14ac:dyDescent="0.25">
      <c r="A350" s="5"/>
      <c r="B350" s="6" t="s">
        <v>40</v>
      </c>
      <c r="C350" s="7"/>
      <c r="D350" s="7"/>
      <c r="E350" s="7"/>
      <c r="F350" s="7"/>
      <c r="G350" s="7"/>
      <c r="H350" s="13"/>
      <c r="I350" s="11">
        <f t="shared" si="311"/>
        <v>0</v>
      </c>
      <c r="J350" s="11">
        <f t="shared" ref="J350:K350" si="323">I350*6/100+I350</f>
        <v>0</v>
      </c>
      <c r="K350" s="11">
        <f t="shared" si="323"/>
        <v>0</v>
      </c>
    </row>
    <row r="351" spans="1:11" x14ac:dyDescent="0.25">
      <c r="A351" s="5"/>
      <c r="B351" s="6"/>
      <c r="C351" s="7"/>
      <c r="D351" s="7"/>
      <c r="E351" s="7"/>
      <c r="F351" s="7"/>
      <c r="G351" s="7"/>
      <c r="H351" s="13"/>
      <c r="I351" s="11">
        <f t="shared" si="311"/>
        <v>0</v>
      </c>
      <c r="J351" s="11">
        <f t="shared" ref="J351:K351" si="324">I351*6/100+I351</f>
        <v>0</v>
      </c>
      <c r="K351" s="11">
        <f t="shared" si="324"/>
        <v>0</v>
      </c>
    </row>
    <row r="352" spans="1:11" x14ac:dyDescent="0.25">
      <c r="A352" s="9" t="s">
        <v>1200</v>
      </c>
      <c r="B352" s="10" t="s">
        <v>51</v>
      </c>
      <c r="C352" s="11">
        <v>0</v>
      </c>
      <c r="D352" s="11">
        <v>-36016.199999999997</v>
      </c>
      <c r="E352" s="11">
        <v>-410039.29</v>
      </c>
      <c r="F352" s="11">
        <v>410039.29</v>
      </c>
      <c r="G352" s="11">
        <v>0</v>
      </c>
      <c r="H352" s="13"/>
      <c r="I352" s="11">
        <f t="shared" si="311"/>
        <v>0</v>
      </c>
      <c r="J352" s="11">
        <f t="shared" ref="J352:K352" si="325">I352*6/100+I352</f>
        <v>0</v>
      </c>
      <c r="K352" s="11">
        <f t="shared" si="325"/>
        <v>0</v>
      </c>
    </row>
    <row r="353" spans="1:11" x14ac:dyDescent="0.25">
      <c r="A353" s="9" t="s">
        <v>1201</v>
      </c>
      <c r="B353" s="10" t="s">
        <v>52</v>
      </c>
      <c r="C353" s="11">
        <v>0</v>
      </c>
      <c r="D353" s="11">
        <v>-48068</v>
      </c>
      <c r="E353" s="11">
        <v>-321128.40000000002</v>
      </c>
      <c r="F353" s="11">
        <v>321128.40000000002</v>
      </c>
      <c r="G353" s="11">
        <v>0</v>
      </c>
      <c r="H353" s="13"/>
      <c r="I353" s="11">
        <f t="shared" si="311"/>
        <v>0</v>
      </c>
      <c r="J353" s="11">
        <f t="shared" ref="J353:K353" si="326">I353*6/100+I353</f>
        <v>0</v>
      </c>
      <c r="K353" s="11">
        <f t="shared" si="326"/>
        <v>0</v>
      </c>
    </row>
    <row r="354" spans="1:11" x14ac:dyDescent="0.25">
      <c r="A354" s="9"/>
      <c r="B354" s="10"/>
      <c r="C354" s="11"/>
      <c r="D354" s="11"/>
      <c r="E354" s="11"/>
      <c r="F354" s="11"/>
      <c r="G354" s="11"/>
      <c r="H354" s="13"/>
      <c r="I354" s="11">
        <f t="shared" si="311"/>
        <v>0</v>
      </c>
      <c r="J354" s="11">
        <f t="shared" ref="J354:K354" si="327">I354*6/100+I354</f>
        <v>0</v>
      </c>
      <c r="K354" s="11">
        <f t="shared" si="327"/>
        <v>0</v>
      </c>
    </row>
    <row r="355" spans="1:11" x14ac:dyDescent="0.25">
      <c r="A355" s="5"/>
      <c r="B355" s="6" t="s">
        <v>53</v>
      </c>
      <c r="C355" s="7">
        <v>0</v>
      </c>
      <c r="D355" s="7">
        <v>-84084.2</v>
      </c>
      <c r="E355" s="7">
        <v>-731167.69</v>
      </c>
      <c r="F355" s="7">
        <v>731167.69</v>
      </c>
      <c r="G355" s="7">
        <v>0</v>
      </c>
      <c r="H355" s="13">
        <f>SUM(H352:H353)</f>
        <v>0</v>
      </c>
      <c r="I355" s="11">
        <f t="shared" si="311"/>
        <v>0</v>
      </c>
      <c r="J355" s="11">
        <f t="shared" ref="J355:K355" si="328">I355*6/100+I355</f>
        <v>0</v>
      </c>
      <c r="K355" s="11">
        <f t="shared" si="328"/>
        <v>0</v>
      </c>
    </row>
    <row r="356" spans="1:11" x14ac:dyDescent="0.25">
      <c r="A356" s="5"/>
      <c r="B356" s="6"/>
      <c r="C356" s="7"/>
      <c r="D356" s="7"/>
      <c r="E356" s="7"/>
      <c r="F356" s="7"/>
      <c r="G356" s="7"/>
      <c r="H356" s="13"/>
      <c r="I356" s="11">
        <f t="shared" si="311"/>
        <v>0</v>
      </c>
      <c r="J356" s="11">
        <f t="shared" ref="J356:K356" si="329">I356*6/100+I356</f>
        <v>0</v>
      </c>
      <c r="K356" s="11">
        <f t="shared" si="329"/>
        <v>0</v>
      </c>
    </row>
    <row r="357" spans="1:11" x14ac:dyDescent="0.25">
      <c r="A357" s="5"/>
      <c r="B357" s="6" t="s">
        <v>54</v>
      </c>
      <c r="C357" s="7"/>
      <c r="D357" s="7"/>
      <c r="E357" s="7"/>
      <c r="F357" s="7"/>
      <c r="G357" s="7"/>
      <c r="H357" s="13"/>
      <c r="I357" s="11">
        <f t="shared" si="311"/>
        <v>0</v>
      </c>
      <c r="J357" s="11">
        <f t="shared" ref="J357:K357" si="330">I357*6/100+I357</f>
        <v>0</v>
      </c>
      <c r="K357" s="11">
        <f t="shared" si="330"/>
        <v>0</v>
      </c>
    </row>
    <row r="358" spans="1:11" x14ac:dyDescent="0.25">
      <c r="A358" s="5"/>
      <c r="B358" s="6"/>
      <c r="C358" s="7"/>
      <c r="D358" s="7"/>
      <c r="E358" s="7"/>
      <c r="F358" s="7"/>
      <c r="G358" s="7"/>
      <c r="H358" s="13"/>
      <c r="I358" s="11">
        <f t="shared" si="311"/>
        <v>0</v>
      </c>
      <c r="J358" s="11">
        <f t="shared" ref="J358:K358" si="331">I358*6/100+I358</f>
        <v>0</v>
      </c>
      <c r="K358" s="11">
        <f t="shared" si="331"/>
        <v>0</v>
      </c>
    </row>
    <row r="359" spans="1:11" x14ac:dyDescent="0.25">
      <c r="A359" s="9" t="s">
        <v>1202</v>
      </c>
      <c r="B359" s="10" t="s">
        <v>59</v>
      </c>
      <c r="C359" s="11">
        <v>-298471</v>
      </c>
      <c r="D359" s="11">
        <v>-8510.01</v>
      </c>
      <c r="E359" s="11">
        <v>-41515.99</v>
      </c>
      <c r="F359" s="11">
        <v>-256955.01</v>
      </c>
      <c r="G359" s="11">
        <v>13.9</v>
      </c>
      <c r="H359" s="13"/>
      <c r="I359" s="11">
        <f t="shared" si="311"/>
        <v>-298471</v>
      </c>
      <c r="J359" s="11">
        <f t="shared" ref="J359:K359" si="332">I359*6/100+I359</f>
        <v>-316379.26</v>
      </c>
      <c r="K359" s="11">
        <f t="shared" si="332"/>
        <v>-335362.01559999998</v>
      </c>
    </row>
    <row r="360" spans="1:11" x14ac:dyDescent="0.25">
      <c r="A360" s="9"/>
      <c r="B360" s="10"/>
      <c r="C360" s="11"/>
      <c r="D360" s="11"/>
      <c r="E360" s="11"/>
      <c r="F360" s="11"/>
      <c r="G360" s="11"/>
      <c r="H360" s="13"/>
      <c r="I360" s="11">
        <f t="shared" si="311"/>
        <v>0</v>
      </c>
      <c r="J360" s="11">
        <f t="shared" ref="J360:K360" si="333">I360*6/100+I360</f>
        <v>0</v>
      </c>
      <c r="K360" s="11">
        <f t="shared" si="333"/>
        <v>0</v>
      </c>
    </row>
    <row r="361" spans="1:11" x14ac:dyDescent="0.25">
      <c r="A361" s="5"/>
      <c r="B361" s="6" t="s">
        <v>62</v>
      </c>
      <c r="C361" s="7">
        <v>-298471</v>
      </c>
      <c r="D361" s="7">
        <v>-8510.01</v>
      </c>
      <c r="E361" s="7">
        <v>-41515.99</v>
      </c>
      <c r="F361" s="7">
        <v>-256955.01</v>
      </c>
      <c r="G361" s="7">
        <v>13.9</v>
      </c>
      <c r="H361" s="13">
        <f>H359</f>
        <v>0</v>
      </c>
      <c r="I361" s="11">
        <f t="shared" si="311"/>
        <v>-298471</v>
      </c>
      <c r="J361" s="11">
        <f t="shared" ref="J361:K361" si="334">I361*6/100+I361</f>
        <v>-316379.26</v>
      </c>
      <c r="K361" s="11">
        <f t="shared" si="334"/>
        <v>-335362.01559999998</v>
      </c>
    </row>
    <row r="362" spans="1:11" x14ac:dyDescent="0.25">
      <c r="A362" s="5"/>
      <c r="B362" s="6"/>
      <c r="C362" s="7"/>
      <c r="D362" s="7"/>
      <c r="E362" s="7"/>
      <c r="F362" s="7"/>
      <c r="G362" s="7"/>
      <c r="H362" s="13"/>
      <c r="I362" s="11">
        <f t="shared" si="311"/>
        <v>0</v>
      </c>
      <c r="J362" s="11">
        <f t="shared" ref="J362:K362" si="335">I362*6/100+I362</f>
        <v>0</v>
      </c>
      <c r="K362" s="11">
        <f t="shared" si="335"/>
        <v>0</v>
      </c>
    </row>
    <row r="363" spans="1:11" x14ac:dyDescent="0.25">
      <c r="A363" s="5"/>
      <c r="B363" s="6" t="s">
        <v>66</v>
      </c>
      <c r="C363" s="7"/>
      <c r="D363" s="7"/>
      <c r="E363" s="7"/>
      <c r="F363" s="7"/>
      <c r="G363" s="7"/>
      <c r="H363" s="13"/>
      <c r="I363" s="11">
        <f t="shared" si="311"/>
        <v>0</v>
      </c>
      <c r="J363" s="11">
        <f t="shared" ref="J363:K363" si="336">I363*6/100+I363</f>
        <v>0</v>
      </c>
      <c r="K363" s="11">
        <f t="shared" si="336"/>
        <v>0</v>
      </c>
    </row>
    <row r="364" spans="1:11" x14ac:dyDescent="0.25">
      <c r="A364" s="9"/>
      <c r="B364" s="10"/>
      <c r="C364" s="11"/>
      <c r="D364" s="11"/>
      <c r="E364" s="11"/>
      <c r="F364" s="11"/>
      <c r="G364" s="11"/>
      <c r="H364" s="13"/>
      <c r="I364" s="11">
        <f t="shared" si="311"/>
        <v>0</v>
      </c>
      <c r="J364" s="11">
        <f t="shared" ref="J364:K364" si="337">I364*6/100+I364</f>
        <v>0</v>
      </c>
      <c r="K364" s="11">
        <f t="shared" si="337"/>
        <v>0</v>
      </c>
    </row>
    <row r="365" spans="1:11" x14ac:dyDescent="0.25">
      <c r="A365" s="9" t="s">
        <v>1203</v>
      </c>
      <c r="B365" s="10" t="s">
        <v>67</v>
      </c>
      <c r="C365" s="11">
        <v>-1606629</v>
      </c>
      <c r="D365" s="11">
        <v>0</v>
      </c>
      <c r="E365" s="11">
        <v>0</v>
      </c>
      <c r="F365" s="11">
        <v>-1606629</v>
      </c>
      <c r="G365" s="11">
        <v>0</v>
      </c>
      <c r="H365" s="13"/>
      <c r="I365" s="11">
        <f t="shared" si="311"/>
        <v>-1606629</v>
      </c>
      <c r="J365" s="11">
        <f t="shared" ref="J365:K365" si="338">I365*6/100+I365</f>
        <v>-1703026.74</v>
      </c>
      <c r="K365" s="11">
        <f t="shared" si="338"/>
        <v>-1805208.3444000001</v>
      </c>
    </row>
    <row r="366" spans="1:11" x14ac:dyDescent="0.25">
      <c r="A366" s="9"/>
      <c r="B366" s="10"/>
      <c r="C366" s="11"/>
      <c r="D366" s="11"/>
      <c r="E366" s="11"/>
      <c r="F366" s="11"/>
      <c r="G366" s="11"/>
      <c r="H366" s="13"/>
      <c r="I366" s="11">
        <f t="shared" si="311"/>
        <v>0</v>
      </c>
      <c r="J366" s="11">
        <f t="shared" ref="J366:K366" si="339">I366*6/100+I366</f>
        <v>0</v>
      </c>
      <c r="K366" s="11">
        <f t="shared" si="339"/>
        <v>0</v>
      </c>
    </row>
    <row r="367" spans="1:11" x14ac:dyDescent="0.25">
      <c r="A367" s="5"/>
      <c r="B367" s="6" t="s">
        <v>68</v>
      </c>
      <c r="C367" s="7">
        <v>-1606629</v>
      </c>
      <c r="D367" s="7">
        <v>0</v>
      </c>
      <c r="E367" s="7">
        <v>0</v>
      </c>
      <c r="F367" s="7">
        <v>-1606629</v>
      </c>
      <c r="G367" s="7">
        <v>0</v>
      </c>
      <c r="H367" s="13">
        <f>H365</f>
        <v>0</v>
      </c>
      <c r="I367" s="11">
        <f t="shared" si="311"/>
        <v>-1606629</v>
      </c>
      <c r="J367" s="11">
        <f t="shared" ref="J367:K367" si="340">I367*6/100+I367</f>
        <v>-1703026.74</v>
      </c>
      <c r="K367" s="11">
        <f t="shared" si="340"/>
        <v>-1805208.3444000001</v>
      </c>
    </row>
    <row r="368" spans="1:11" x14ac:dyDescent="0.25">
      <c r="A368" s="9"/>
      <c r="B368" s="10"/>
      <c r="C368" s="11"/>
      <c r="D368" s="11"/>
      <c r="E368" s="11"/>
      <c r="F368" s="11"/>
      <c r="G368" s="11"/>
      <c r="H368" s="13"/>
      <c r="I368" s="11">
        <f t="shared" si="311"/>
        <v>0</v>
      </c>
      <c r="J368" s="11">
        <f t="shared" ref="J368:K368" si="341">I368*6/100+I368</f>
        <v>0</v>
      </c>
      <c r="K368" s="11">
        <f t="shared" si="341"/>
        <v>0</v>
      </c>
    </row>
    <row r="369" spans="1:11" x14ac:dyDescent="0.25">
      <c r="A369" s="5"/>
      <c r="B369" s="6" t="s">
        <v>69</v>
      </c>
      <c r="C369" s="7"/>
      <c r="D369" s="7"/>
      <c r="E369" s="7"/>
      <c r="F369" s="7"/>
      <c r="G369" s="7"/>
      <c r="H369" s="13"/>
      <c r="I369" s="11">
        <f t="shared" si="311"/>
        <v>0</v>
      </c>
      <c r="J369" s="11">
        <f t="shared" ref="J369:K369" si="342">I369*6/100+I369</f>
        <v>0</v>
      </c>
      <c r="K369" s="11">
        <f t="shared" si="342"/>
        <v>0</v>
      </c>
    </row>
    <row r="370" spans="1:11" x14ac:dyDescent="0.25">
      <c r="A370" s="5"/>
      <c r="B370" s="6"/>
      <c r="C370" s="7"/>
      <c r="D370" s="7"/>
      <c r="E370" s="7"/>
      <c r="F370" s="7"/>
      <c r="G370" s="7"/>
      <c r="H370" s="13"/>
      <c r="I370" s="11">
        <f t="shared" si="311"/>
        <v>0</v>
      </c>
      <c r="J370" s="11">
        <f t="shared" ref="J370:K370" si="343">I370*6/100+I370</f>
        <v>0</v>
      </c>
      <c r="K370" s="11">
        <f t="shared" si="343"/>
        <v>0</v>
      </c>
    </row>
    <row r="371" spans="1:11" x14ac:dyDescent="0.25">
      <c r="A371" s="9" t="s">
        <v>1204</v>
      </c>
      <c r="B371" s="10" t="s">
        <v>72</v>
      </c>
      <c r="C371" s="11">
        <v>0</v>
      </c>
      <c r="D371" s="11">
        <v>0</v>
      </c>
      <c r="E371" s="11">
        <v>-10008.959999999999</v>
      </c>
      <c r="F371" s="11">
        <v>10008.959999999999</v>
      </c>
      <c r="G371" s="11">
        <v>0</v>
      </c>
      <c r="H371" s="13"/>
      <c r="I371" s="11">
        <f t="shared" si="311"/>
        <v>0</v>
      </c>
      <c r="J371" s="11">
        <f t="shared" ref="J371:K371" si="344">I371*6/100+I371</f>
        <v>0</v>
      </c>
      <c r="K371" s="11">
        <f t="shared" si="344"/>
        <v>0</v>
      </c>
    </row>
    <row r="372" spans="1:11" x14ac:dyDescent="0.25">
      <c r="A372" s="9"/>
      <c r="B372" s="10"/>
      <c r="C372" s="11"/>
      <c r="D372" s="11"/>
      <c r="E372" s="11"/>
      <c r="F372" s="11"/>
      <c r="G372" s="11"/>
      <c r="H372" s="13"/>
      <c r="I372" s="11">
        <f t="shared" si="311"/>
        <v>0</v>
      </c>
      <c r="J372" s="11">
        <f t="shared" ref="J372:K372" si="345">I372*6/100+I372</f>
        <v>0</v>
      </c>
      <c r="K372" s="11">
        <f t="shared" si="345"/>
        <v>0</v>
      </c>
    </row>
    <row r="373" spans="1:11" x14ac:dyDescent="0.25">
      <c r="A373" s="5"/>
      <c r="B373" s="6" t="s">
        <v>76</v>
      </c>
      <c r="C373" s="7">
        <v>0</v>
      </c>
      <c r="D373" s="7">
        <v>0</v>
      </c>
      <c r="E373" s="7">
        <v>-10008.959999999999</v>
      </c>
      <c r="F373" s="7">
        <v>10008.959999999999</v>
      </c>
      <c r="G373" s="7">
        <v>0</v>
      </c>
      <c r="H373" s="13">
        <f>H371</f>
        <v>0</v>
      </c>
      <c r="I373" s="11">
        <f t="shared" si="311"/>
        <v>0</v>
      </c>
      <c r="J373" s="11">
        <f t="shared" ref="J373:K373" si="346">I373*6/100+I373</f>
        <v>0</v>
      </c>
      <c r="K373" s="11">
        <f t="shared" si="346"/>
        <v>0</v>
      </c>
    </row>
    <row r="374" spans="1:11" x14ac:dyDescent="0.25">
      <c r="A374" s="5"/>
      <c r="B374" s="6"/>
      <c r="C374" s="7"/>
      <c r="D374" s="7"/>
      <c r="E374" s="7"/>
      <c r="F374" s="7"/>
      <c r="G374" s="7"/>
      <c r="H374" s="13"/>
      <c r="I374" s="11">
        <f t="shared" si="311"/>
        <v>0</v>
      </c>
      <c r="J374" s="11">
        <f t="shared" ref="J374:K374" si="347">I374*6/100+I374</f>
        <v>0</v>
      </c>
      <c r="K374" s="11">
        <f t="shared" si="347"/>
        <v>0</v>
      </c>
    </row>
    <row r="375" spans="1:11" x14ac:dyDescent="0.25">
      <c r="A375" s="5"/>
      <c r="B375" s="6" t="s">
        <v>90</v>
      </c>
      <c r="C375" s="7">
        <v>-1905100</v>
      </c>
      <c r="D375" s="7">
        <v>-92594.21</v>
      </c>
      <c r="E375" s="7">
        <v>-782692.64</v>
      </c>
      <c r="F375" s="7">
        <v>-1122407.3600000001</v>
      </c>
      <c r="G375" s="7">
        <v>41.08</v>
      </c>
      <c r="H375" s="13">
        <f>H355+H361+H367+H373</f>
        <v>0</v>
      </c>
      <c r="I375" s="11">
        <f t="shared" si="311"/>
        <v>-1905100</v>
      </c>
      <c r="J375" s="11">
        <f t="shared" ref="J375:K375" si="348">I375*6/100+I375</f>
        <v>-2019406</v>
      </c>
      <c r="K375" s="11">
        <f t="shared" si="348"/>
        <v>-2140570.36</v>
      </c>
    </row>
    <row r="376" spans="1:11" x14ac:dyDescent="0.25">
      <c r="A376" s="5"/>
      <c r="B376" s="6"/>
      <c r="C376" s="7"/>
      <c r="D376" s="7"/>
      <c r="E376" s="7"/>
      <c r="F376" s="7"/>
      <c r="G376" s="7"/>
      <c r="H376" s="13"/>
      <c r="I376" s="11">
        <f t="shared" si="311"/>
        <v>0</v>
      </c>
      <c r="J376" s="11">
        <f t="shared" ref="J376:K376" si="349">I376*6/100+I376</f>
        <v>0</v>
      </c>
      <c r="K376" s="11">
        <f t="shared" si="349"/>
        <v>0</v>
      </c>
    </row>
    <row r="377" spans="1:11" x14ac:dyDescent="0.25">
      <c r="A377" s="5"/>
      <c r="B377" s="6" t="s">
        <v>91</v>
      </c>
      <c r="C377" s="7">
        <v>-1905100</v>
      </c>
      <c r="D377" s="7">
        <v>-92594.21</v>
      </c>
      <c r="E377" s="7">
        <v>-782692.64</v>
      </c>
      <c r="F377" s="7">
        <v>-1122407.3600000001</v>
      </c>
      <c r="G377" s="7">
        <v>41.08</v>
      </c>
      <c r="H377" s="13">
        <f>H375</f>
        <v>0</v>
      </c>
      <c r="I377" s="11">
        <f t="shared" si="311"/>
        <v>-1905100</v>
      </c>
      <c r="J377" s="11">
        <f t="shared" ref="J377:K377" si="350">I377*6/100+I377</f>
        <v>-2019406</v>
      </c>
      <c r="K377" s="11">
        <f t="shared" si="350"/>
        <v>-2140570.36</v>
      </c>
    </row>
    <row r="378" spans="1:11" x14ac:dyDescent="0.25">
      <c r="A378" s="5"/>
      <c r="B378" s="6"/>
      <c r="C378" s="7"/>
      <c r="D378" s="7"/>
      <c r="E378" s="7"/>
      <c r="F378" s="7"/>
      <c r="G378" s="7"/>
      <c r="H378" s="13"/>
      <c r="I378" s="11">
        <f t="shared" si="311"/>
        <v>0</v>
      </c>
      <c r="J378" s="11">
        <f t="shared" ref="J378:K378" si="351">I378*6/100+I378</f>
        <v>0</v>
      </c>
      <c r="K378" s="11">
        <f t="shared" si="351"/>
        <v>0</v>
      </c>
    </row>
    <row r="379" spans="1:11" x14ac:dyDescent="0.25">
      <c r="A379" s="5"/>
      <c r="B379" s="6" t="s">
        <v>92</v>
      </c>
      <c r="C379" s="7"/>
      <c r="D379" s="7"/>
      <c r="E379" s="7"/>
      <c r="F379" s="7"/>
      <c r="G379" s="7"/>
      <c r="H379" s="13"/>
      <c r="I379" s="11">
        <f t="shared" si="311"/>
        <v>0</v>
      </c>
      <c r="J379" s="11">
        <f t="shared" ref="J379:K379" si="352">I379*6/100+I379</f>
        <v>0</v>
      </c>
      <c r="K379" s="11">
        <f t="shared" si="352"/>
        <v>0</v>
      </c>
    </row>
    <row r="380" spans="1:11" x14ac:dyDescent="0.25">
      <c r="A380" s="5"/>
      <c r="B380" s="6" t="s">
        <v>93</v>
      </c>
      <c r="C380" s="7"/>
      <c r="D380" s="7"/>
      <c r="E380" s="7"/>
      <c r="F380" s="7"/>
      <c r="G380" s="7"/>
      <c r="H380" s="13"/>
      <c r="I380" s="11">
        <f t="shared" si="311"/>
        <v>0</v>
      </c>
      <c r="J380" s="11">
        <f t="shared" ref="J380:K380" si="353">I380*6/100+I380</f>
        <v>0</v>
      </c>
      <c r="K380" s="11">
        <f t="shared" si="353"/>
        <v>0</v>
      </c>
    </row>
    <row r="381" spans="1:11" x14ac:dyDescent="0.25">
      <c r="A381" s="5"/>
      <c r="B381" s="6" t="s">
        <v>128</v>
      </c>
      <c r="C381" s="7"/>
      <c r="D381" s="7"/>
      <c r="E381" s="7"/>
      <c r="F381" s="7"/>
      <c r="G381" s="7"/>
      <c r="H381" s="13"/>
      <c r="I381" s="11">
        <f t="shared" si="311"/>
        <v>0</v>
      </c>
      <c r="J381" s="11">
        <f t="shared" ref="J381:K381" si="354">I381*6/100+I381</f>
        <v>0</v>
      </c>
      <c r="K381" s="11">
        <f t="shared" si="354"/>
        <v>0</v>
      </c>
    </row>
    <row r="382" spans="1:11" x14ac:dyDescent="0.25">
      <c r="A382" s="5"/>
      <c r="B382" s="6" t="s">
        <v>129</v>
      </c>
      <c r="C382" s="7"/>
      <c r="D382" s="7"/>
      <c r="E382" s="7"/>
      <c r="F382" s="7"/>
      <c r="G382" s="7"/>
      <c r="H382" s="13"/>
      <c r="I382" s="11">
        <f t="shared" si="311"/>
        <v>0</v>
      </c>
      <c r="J382" s="11">
        <f t="shared" ref="J382:K382" si="355">I382*6/100+I382</f>
        <v>0</v>
      </c>
      <c r="K382" s="11">
        <f t="shared" si="355"/>
        <v>0</v>
      </c>
    </row>
    <row r="383" spans="1:11" x14ac:dyDescent="0.25">
      <c r="A383" s="5"/>
      <c r="B383" s="6"/>
      <c r="C383" s="7"/>
      <c r="D383" s="7"/>
      <c r="E383" s="7"/>
      <c r="F383" s="7"/>
      <c r="G383" s="7"/>
      <c r="H383" s="13"/>
      <c r="I383" s="11">
        <f t="shared" si="311"/>
        <v>0</v>
      </c>
      <c r="J383" s="11">
        <f t="shared" ref="J383:K383" si="356">I383*6/100+I383</f>
        <v>0</v>
      </c>
      <c r="K383" s="11">
        <f t="shared" si="356"/>
        <v>0</v>
      </c>
    </row>
    <row r="384" spans="1:11" x14ac:dyDescent="0.25">
      <c r="A384" s="9" t="s">
        <v>1205</v>
      </c>
      <c r="B384" s="10" t="s">
        <v>130</v>
      </c>
      <c r="C384" s="11">
        <v>3764547</v>
      </c>
      <c r="D384" s="11">
        <v>332474.40000000002</v>
      </c>
      <c r="E384" s="11">
        <v>1994144.82</v>
      </c>
      <c r="F384" s="11">
        <v>1770402.18</v>
      </c>
      <c r="G384" s="11">
        <v>52.97</v>
      </c>
      <c r="H384" s="13"/>
      <c r="I384" s="11">
        <f t="shared" si="311"/>
        <v>3764547</v>
      </c>
      <c r="J384" s="11">
        <f t="shared" ref="J384:K384" si="357">I384*6/100+I384</f>
        <v>3990419.82</v>
      </c>
      <c r="K384" s="11">
        <f t="shared" si="357"/>
        <v>4229845.0092000002</v>
      </c>
    </row>
    <row r="385" spans="1:11" x14ac:dyDescent="0.25">
      <c r="A385" s="9" t="s">
        <v>1206</v>
      </c>
      <c r="B385" s="10" t="s">
        <v>131</v>
      </c>
      <c r="C385" s="11">
        <v>445646</v>
      </c>
      <c r="D385" s="11">
        <v>0</v>
      </c>
      <c r="E385" s="11">
        <v>12637.31</v>
      </c>
      <c r="F385" s="11">
        <v>433008.69</v>
      </c>
      <c r="G385" s="11">
        <v>2.83</v>
      </c>
      <c r="H385" s="13"/>
      <c r="I385" s="11">
        <f t="shared" si="311"/>
        <v>445646</v>
      </c>
      <c r="J385" s="11">
        <f t="shared" ref="J385:K385" si="358">I385*6/100+I385</f>
        <v>472384.76</v>
      </c>
      <c r="K385" s="11">
        <f t="shared" si="358"/>
        <v>500727.8456</v>
      </c>
    </row>
    <row r="386" spans="1:11" x14ac:dyDescent="0.25">
      <c r="A386" s="9" t="s">
        <v>1207</v>
      </c>
      <c r="B386" s="10" t="s">
        <v>132</v>
      </c>
      <c r="C386" s="11">
        <v>28200</v>
      </c>
      <c r="D386" s="11">
        <v>2350</v>
      </c>
      <c r="E386" s="11">
        <v>14100</v>
      </c>
      <c r="F386" s="11">
        <v>14100</v>
      </c>
      <c r="G386" s="11">
        <v>50</v>
      </c>
      <c r="H386" s="13"/>
      <c r="I386" s="11">
        <f t="shared" si="311"/>
        <v>28200</v>
      </c>
      <c r="J386" s="11">
        <f t="shared" ref="J386:K386" si="359">I386*6/100+I386</f>
        <v>29892</v>
      </c>
      <c r="K386" s="11">
        <f t="shared" si="359"/>
        <v>31685.52</v>
      </c>
    </row>
    <row r="387" spans="1:11" x14ac:dyDescent="0.25">
      <c r="A387" s="9" t="s">
        <v>1208</v>
      </c>
      <c r="B387" s="10" t="s">
        <v>133</v>
      </c>
      <c r="C387" s="11">
        <v>0</v>
      </c>
      <c r="D387" s="11">
        <v>852.37</v>
      </c>
      <c r="E387" s="11">
        <v>5114.22</v>
      </c>
      <c r="F387" s="11">
        <v>-5114.22</v>
      </c>
      <c r="G387" s="11">
        <v>0</v>
      </c>
      <c r="H387" s="13"/>
      <c r="I387" s="11">
        <f t="shared" si="311"/>
        <v>0</v>
      </c>
      <c r="J387" s="11">
        <f t="shared" ref="J387:K387" si="360">I387*6/100+I387</f>
        <v>0</v>
      </c>
      <c r="K387" s="11">
        <f t="shared" si="360"/>
        <v>0</v>
      </c>
    </row>
    <row r="388" spans="1:11" x14ac:dyDescent="0.25">
      <c r="A388" s="9" t="s">
        <v>1209</v>
      </c>
      <c r="B388" s="10" t="s">
        <v>134</v>
      </c>
      <c r="C388" s="11">
        <v>6000</v>
      </c>
      <c r="D388" s="11">
        <v>0</v>
      </c>
      <c r="E388" s="11">
        <v>6000</v>
      </c>
      <c r="F388" s="11">
        <v>0</v>
      </c>
      <c r="G388" s="11">
        <v>100</v>
      </c>
      <c r="H388" s="13"/>
      <c r="I388" s="11">
        <f t="shared" si="311"/>
        <v>6000</v>
      </c>
      <c r="J388" s="11">
        <f t="shared" ref="J388:K388" si="361">I388*6/100+I388</f>
        <v>6360</v>
      </c>
      <c r="K388" s="11">
        <f t="shared" si="361"/>
        <v>6741.6</v>
      </c>
    </row>
    <row r="389" spans="1:11" x14ac:dyDescent="0.25">
      <c r="A389" s="9" t="s">
        <v>1210</v>
      </c>
      <c r="B389" s="10" t="s">
        <v>135</v>
      </c>
      <c r="C389" s="11">
        <v>123765</v>
      </c>
      <c r="D389" s="11">
        <v>0</v>
      </c>
      <c r="E389" s="11">
        <v>0</v>
      </c>
      <c r="F389" s="11">
        <v>123765</v>
      </c>
      <c r="G389" s="11">
        <v>0</v>
      </c>
      <c r="H389" s="13"/>
      <c r="I389" s="11">
        <f t="shared" si="311"/>
        <v>123765</v>
      </c>
      <c r="J389" s="11">
        <f t="shared" ref="J389:K389" si="362">I389*6/100+I389</f>
        <v>131190.9</v>
      </c>
      <c r="K389" s="11">
        <f t="shared" si="362"/>
        <v>139062.35399999999</v>
      </c>
    </row>
    <row r="390" spans="1:11" x14ac:dyDescent="0.25">
      <c r="A390" s="9" t="s">
        <v>1211</v>
      </c>
      <c r="B390" s="10" t="s">
        <v>136</v>
      </c>
      <c r="C390" s="11">
        <v>165579</v>
      </c>
      <c r="D390" s="11">
        <v>14155.16</v>
      </c>
      <c r="E390" s="11">
        <v>84930.96</v>
      </c>
      <c r="F390" s="11">
        <v>80648.039999999994</v>
      </c>
      <c r="G390" s="11">
        <v>51.29</v>
      </c>
      <c r="H390" s="13"/>
      <c r="I390" s="11">
        <f t="shared" si="311"/>
        <v>165579</v>
      </c>
      <c r="J390" s="11">
        <f t="shared" ref="J390:K390" si="363">I390*6/100+I390</f>
        <v>175513.74</v>
      </c>
      <c r="K390" s="11">
        <f t="shared" si="363"/>
        <v>186044.5644</v>
      </c>
    </row>
    <row r="391" spans="1:11" x14ac:dyDescent="0.25">
      <c r="A391" s="9" t="s">
        <v>1212</v>
      </c>
      <c r="B391" s="10" t="s">
        <v>137</v>
      </c>
      <c r="C391" s="11">
        <v>386023</v>
      </c>
      <c r="D391" s="11">
        <v>15744.5</v>
      </c>
      <c r="E391" s="11">
        <v>111339.75</v>
      </c>
      <c r="F391" s="11">
        <v>274683.25</v>
      </c>
      <c r="G391" s="11">
        <v>28.84</v>
      </c>
      <c r="H391" s="13"/>
      <c r="I391" s="11">
        <f t="shared" si="311"/>
        <v>386023</v>
      </c>
      <c r="J391" s="11">
        <f t="shared" ref="J391:K391" si="364">I391*6/100+I391</f>
        <v>409184.38</v>
      </c>
      <c r="K391" s="11">
        <f t="shared" si="364"/>
        <v>433735.44280000002</v>
      </c>
    </row>
    <row r="392" spans="1:11" x14ac:dyDescent="0.25">
      <c r="A392" s="9" t="s">
        <v>1213</v>
      </c>
      <c r="B392" s="10" t="s">
        <v>140</v>
      </c>
      <c r="C392" s="11">
        <v>0</v>
      </c>
      <c r="D392" s="11">
        <v>0</v>
      </c>
      <c r="E392" s="11">
        <v>65577.23</v>
      </c>
      <c r="F392" s="11">
        <v>-65577.23</v>
      </c>
      <c r="G392" s="11">
        <v>0</v>
      </c>
      <c r="H392" s="13"/>
      <c r="I392" s="11">
        <f t="shared" si="311"/>
        <v>0</v>
      </c>
      <c r="J392" s="11">
        <f t="shared" ref="J392:K392" si="365">I392*6/100+I392</f>
        <v>0</v>
      </c>
      <c r="K392" s="11">
        <f t="shared" si="365"/>
        <v>0</v>
      </c>
    </row>
    <row r="393" spans="1:11" x14ac:dyDescent="0.25">
      <c r="A393" s="9" t="s">
        <v>1214</v>
      </c>
      <c r="B393" s="10" t="s">
        <v>141</v>
      </c>
      <c r="C393" s="11">
        <v>150963</v>
      </c>
      <c r="D393" s="11">
        <v>1570.4</v>
      </c>
      <c r="E393" s="11">
        <v>13284.77</v>
      </c>
      <c r="F393" s="11">
        <v>137678.23000000001</v>
      </c>
      <c r="G393" s="11">
        <v>8.8000000000000007</v>
      </c>
      <c r="H393" s="13"/>
      <c r="I393" s="11">
        <f t="shared" si="311"/>
        <v>150963</v>
      </c>
      <c r="J393" s="11">
        <f t="shared" ref="J393:K393" si="366">I393*6/100+I393</f>
        <v>160020.78</v>
      </c>
      <c r="K393" s="11">
        <f t="shared" si="366"/>
        <v>169622.02679999999</v>
      </c>
    </row>
    <row r="394" spans="1:11" x14ac:dyDescent="0.25">
      <c r="A394" s="9"/>
      <c r="B394" s="10"/>
      <c r="C394" s="11"/>
      <c r="D394" s="11"/>
      <c r="E394" s="11"/>
      <c r="F394" s="11"/>
      <c r="G394" s="11"/>
      <c r="H394" s="13"/>
      <c r="I394" s="11">
        <f t="shared" si="311"/>
        <v>0</v>
      </c>
      <c r="J394" s="11">
        <f t="shared" ref="J394:K394" si="367">I394*6/100+I394</f>
        <v>0</v>
      </c>
      <c r="K394" s="11">
        <f t="shared" si="367"/>
        <v>0</v>
      </c>
    </row>
    <row r="395" spans="1:11" x14ac:dyDescent="0.25">
      <c r="A395" s="5"/>
      <c r="B395" s="6" t="s">
        <v>143</v>
      </c>
      <c r="C395" s="7">
        <v>5070723</v>
      </c>
      <c r="D395" s="7">
        <v>367146.83</v>
      </c>
      <c r="E395" s="7">
        <v>2307129.06</v>
      </c>
      <c r="F395" s="7">
        <v>2763593.94</v>
      </c>
      <c r="G395" s="7">
        <v>45.49</v>
      </c>
      <c r="H395" s="13">
        <f>SUM(H384:H393)</f>
        <v>0</v>
      </c>
      <c r="I395" s="11">
        <f t="shared" si="311"/>
        <v>5070723</v>
      </c>
      <c r="J395" s="11">
        <f t="shared" ref="J395:K395" si="368">I395*6/100+I395</f>
        <v>5374966.3799999999</v>
      </c>
      <c r="K395" s="11">
        <f t="shared" si="368"/>
        <v>5697464.3628000002</v>
      </c>
    </row>
    <row r="396" spans="1:11" x14ac:dyDescent="0.25">
      <c r="A396" s="5"/>
      <c r="B396" s="6"/>
      <c r="C396" s="7"/>
      <c r="D396" s="7"/>
      <c r="E396" s="7"/>
      <c r="F396" s="7"/>
      <c r="G396" s="7"/>
      <c r="H396" s="13"/>
      <c r="I396" s="11">
        <f t="shared" si="311"/>
        <v>0</v>
      </c>
      <c r="J396" s="11">
        <f t="shared" ref="J396:K396" si="369">I396*6/100+I396</f>
        <v>0</v>
      </c>
      <c r="K396" s="11">
        <f t="shared" si="369"/>
        <v>0</v>
      </c>
    </row>
    <row r="397" spans="1:11" x14ac:dyDescent="0.25">
      <c r="A397" s="5"/>
      <c r="B397" s="6" t="s">
        <v>144</v>
      </c>
      <c r="C397" s="7"/>
      <c r="D397" s="7"/>
      <c r="E397" s="7"/>
      <c r="F397" s="7"/>
      <c r="G397" s="7"/>
      <c r="H397" s="13"/>
      <c r="I397" s="11">
        <f t="shared" si="311"/>
        <v>0</v>
      </c>
      <c r="J397" s="11">
        <f t="shared" ref="J397:K397" si="370">I397*6/100+I397</f>
        <v>0</v>
      </c>
      <c r="K397" s="11">
        <f t="shared" si="370"/>
        <v>0</v>
      </c>
    </row>
    <row r="398" spans="1:11" x14ac:dyDescent="0.25">
      <c r="A398" s="5"/>
      <c r="B398" s="6"/>
      <c r="C398" s="7"/>
      <c r="D398" s="7"/>
      <c r="E398" s="7"/>
      <c r="F398" s="7"/>
      <c r="G398" s="7"/>
      <c r="H398" s="13"/>
      <c r="I398" s="11">
        <f t="shared" si="311"/>
        <v>0</v>
      </c>
      <c r="J398" s="11">
        <f t="shared" ref="J398:K398" si="371">I398*6/100+I398</f>
        <v>0</v>
      </c>
      <c r="K398" s="11">
        <f t="shared" si="371"/>
        <v>0</v>
      </c>
    </row>
    <row r="399" spans="1:11" x14ac:dyDescent="0.25">
      <c r="A399" s="9" t="s">
        <v>1215</v>
      </c>
      <c r="B399" s="10" t="s">
        <v>145</v>
      </c>
      <c r="C399" s="11">
        <v>1219</v>
      </c>
      <c r="D399" s="11">
        <v>148.75</v>
      </c>
      <c r="E399" s="11">
        <v>892.5</v>
      </c>
      <c r="F399" s="11">
        <v>326.5</v>
      </c>
      <c r="G399" s="11">
        <v>73.209999999999994</v>
      </c>
      <c r="H399" s="13"/>
      <c r="I399" s="11">
        <f t="shared" si="311"/>
        <v>1219</v>
      </c>
      <c r="J399" s="11">
        <f t="shared" ref="J399:K399" si="372">I399*6/100+I399</f>
        <v>1292.1400000000001</v>
      </c>
      <c r="K399" s="11">
        <f t="shared" si="372"/>
        <v>1369.6684</v>
      </c>
    </row>
    <row r="400" spans="1:11" s="92" customFormat="1" x14ac:dyDescent="0.25">
      <c r="A400" s="88" t="s">
        <v>1216</v>
      </c>
      <c r="B400" s="89" t="s">
        <v>146</v>
      </c>
      <c r="C400" s="90">
        <v>134381</v>
      </c>
      <c r="D400" s="90">
        <v>21991.200000000001</v>
      </c>
      <c r="E400" s="90">
        <v>131947.20000000001</v>
      </c>
      <c r="F400" s="90">
        <v>2433.8000000000002</v>
      </c>
      <c r="G400" s="90">
        <v>98.18</v>
      </c>
      <c r="H400" s="91">
        <f>131947*2-C400</f>
        <v>129513</v>
      </c>
      <c r="I400" s="90">
        <f t="shared" si="311"/>
        <v>263894</v>
      </c>
      <c r="J400" s="90">
        <f t="shared" ref="J400:K400" si="373">I400*6/100+I400</f>
        <v>279727.64</v>
      </c>
      <c r="K400" s="90">
        <f t="shared" si="373"/>
        <v>296511.29840000003</v>
      </c>
    </row>
    <row r="401" spans="1:11" x14ac:dyDescent="0.25">
      <c r="A401" s="9" t="s">
        <v>1217</v>
      </c>
      <c r="B401" s="10" t="s">
        <v>147</v>
      </c>
      <c r="C401" s="11">
        <v>828200</v>
      </c>
      <c r="D401" s="11">
        <v>67485.88</v>
      </c>
      <c r="E401" s="11">
        <v>404764.88</v>
      </c>
      <c r="F401" s="11">
        <v>423435.12</v>
      </c>
      <c r="G401" s="11">
        <v>48.87</v>
      </c>
      <c r="H401" s="13"/>
      <c r="I401" s="11">
        <f t="shared" ref="I401:I464" si="374">C401+H401</f>
        <v>828200</v>
      </c>
      <c r="J401" s="11">
        <f t="shared" ref="J401:K401" si="375">I401*6/100+I401</f>
        <v>877892</v>
      </c>
      <c r="K401" s="11">
        <f t="shared" si="375"/>
        <v>930565.52</v>
      </c>
    </row>
    <row r="402" spans="1:11" x14ac:dyDescent="0.25">
      <c r="A402" s="9" t="s">
        <v>1218</v>
      </c>
      <c r="B402" s="10" t="s">
        <v>148</v>
      </c>
      <c r="C402" s="11">
        <v>25313</v>
      </c>
      <c r="D402" s="11">
        <v>2528.2399999999998</v>
      </c>
      <c r="E402" s="11">
        <v>15147.6</v>
      </c>
      <c r="F402" s="11">
        <v>10165.4</v>
      </c>
      <c r="G402" s="11">
        <v>59.84</v>
      </c>
      <c r="H402" s="13"/>
      <c r="I402" s="11">
        <f t="shared" si="374"/>
        <v>25313</v>
      </c>
      <c r="J402" s="11">
        <f t="shared" ref="J402:K402" si="376">I402*6/100+I402</f>
        <v>26831.78</v>
      </c>
      <c r="K402" s="11">
        <f t="shared" si="376"/>
        <v>28441.686799999999</v>
      </c>
    </row>
    <row r="403" spans="1:11" x14ac:dyDescent="0.25">
      <c r="A403" s="9"/>
      <c r="B403" s="10"/>
      <c r="C403" s="11"/>
      <c r="D403" s="11"/>
      <c r="E403" s="11"/>
      <c r="F403" s="11"/>
      <c r="G403" s="11"/>
      <c r="H403" s="13"/>
      <c r="I403" s="11">
        <f t="shared" si="374"/>
        <v>0</v>
      </c>
      <c r="J403" s="11">
        <f t="shared" ref="J403:K403" si="377">I403*6/100+I403</f>
        <v>0</v>
      </c>
      <c r="K403" s="11">
        <f t="shared" si="377"/>
        <v>0</v>
      </c>
    </row>
    <row r="404" spans="1:11" x14ac:dyDescent="0.25">
      <c r="A404" s="5"/>
      <c r="B404" s="6" t="s">
        <v>149</v>
      </c>
      <c r="C404" s="7">
        <v>989113</v>
      </c>
      <c r="D404" s="7">
        <v>92154.07</v>
      </c>
      <c r="E404" s="7">
        <v>552752.18000000005</v>
      </c>
      <c r="F404" s="7">
        <v>436360.82</v>
      </c>
      <c r="G404" s="7">
        <v>55.88</v>
      </c>
      <c r="H404" s="13">
        <f>SUM(H399:H402)</f>
        <v>129513</v>
      </c>
      <c r="I404" s="11">
        <f t="shared" si="374"/>
        <v>1118626</v>
      </c>
      <c r="J404" s="11">
        <f t="shared" ref="J404:K404" si="378">I404*6/100+I404</f>
        <v>1185743.56</v>
      </c>
      <c r="K404" s="11">
        <f t="shared" si="378"/>
        <v>1256888.1736000001</v>
      </c>
    </row>
    <row r="405" spans="1:11" x14ac:dyDescent="0.25">
      <c r="A405" s="5"/>
      <c r="B405" s="6"/>
      <c r="C405" s="7"/>
      <c r="D405" s="7"/>
      <c r="E405" s="7"/>
      <c r="F405" s="7"/>
      <c r="G405" s="7"/>
      <c r="H405" s="13"/>
      <c r="I405" s="11">
        <f t="shared" si="374"/>
        <v>0</v>
      </c>
      <c r="J405" s="11">
        <f t="shared" ref="J405:K405" si="379">I405*6/100+I405</f>
        <v>0</v>
      </c>
      <c r="K405" s="11">
        <f t="shared" si="379"/>
        <v>0</v>
      </c>
    </row>
    <row r="406" spans="1:11" x14ac:dyDescent="0.25">
      <c r="A406" s="5"/>
      <c r="B406" s="6" t="s">
        <v>150</v>
      </c>
      <c r="C406" s="7"/>
      <c r="D406" s="7"/>
      <c r="E406" s="7"/>
      <c r="F406" s="7"/>
      <c r="G406" s="7"/>
      <c r="H406" s="13"/>
      <c r="I406" s="11">
        <f t="shared" si="374"/>
        <v>0</v>
      </c>
      <c r="J406" s="11">
        <f t="shared" ref="J406:K406" si="380">I406*6/100+I406</f>
        <v>0</v>
      </c>
      <c r="K406" s="11">
        <f t="shared" si="380"/>
        <v>0</v>
      </c>
    </row>
    <row r="407" spans="1:11" x14ac:dyDescent="0.25">
      <c r="A407" s="9"/>
      <c r="B407" s="10"/>
      <c r="C407" s="11"/>
      <c r="D407" s="11"/>
      <c r="E407" s="11"/>
      <c r="F407" s="11"/>
      <c r="G407" s="11"/>
      <c r="H407" s="13"/>
      <c r="I407" s="11">
        <f t="shared" si="374"/>
        <v>0</v>
      </c>
      <c r="J407" s="11">
        <f t="shared" ref="J407:K407" si="381">I407*6/100+I407</f>
        <v>0</v>
      </c>
      <c r="K407" s="11">
        <f t="shared" si="381"/>
        <v>0</v>
      </c>
    </row>
    <row r="408" spans="1:11" x14ac:dyDescent="0.25">
      <c r="A408" s="9" t="s">
        <v>1219</v>
      </c>
      <c r="B408" s="10" t="s">
        <v>151</v>
      </c>
      <c r="C408" s="11">
        <v>77936</v>
      </c>
      <c r="D408" s="11">
        <v>0</v>
      </c>
      <c r="E408" s="11">
        <v>0</v>
      </c>
      <c r="F408" s="11">
        <v>77936</v>
      </c>
      <c r="G408" s="11">
        <v>0</v>
      </c>
      <c r="H408" s="13"/>
      <c r="I408" s="11">
        <f t="shared" si="374"/>
        <v>77936</v>
      </c>
      <c r="J408" s="11">
        <f t="shared" ref="J408:K408" si="382">I408*6/100+I408</f>
        <v>82612.160000000003</v>
      </c>
      <c r="K408" s="11">
        <f t="shared" si="382"/>
        <v>87568.88960000001</v>
      </c>
    </row>
    <row r="409" spans="1:11" x14ac:dyDescent="0.25">
      <c r="A409" s="9" t="s">
        <v>1220</v>
      </c>
      <c r="B409" s="10" t="s">
        <v>152</v>
      </c>
      <c r="C409" s="11">
        <v>101141</v>
      </c>
      <c r="D409" s="11">
        <v>0</v>
      </c>
      <c r="E409" s="11">
        <v>0</v>
      </c>
      <c r="F409" s="11">
        <v>101141</v>
      </c>
      <c r="G409" s="11">
        <v>0</v>
      </c>
      <c r="H409" s="13"/>
      <c r="I409" s="11">
        <f t="shared" si="374"/>
        <v>101141</v>
      </c>
      <c r="J409" s="11">
        <f t="shared" ref="J409:K409" si="383">I409*6/100+I409</f>
        <v>107209.46</v>
      </c>
      <c r="K409" s="11">
        <f t="shared" si="383"/>
        <v>113642.0276</v>
      </c>
    </row>
    <row r="410" spans="1:11" x14ac:dyDescent="0.25">
      <c r="A410" s="9" t="s">
        <v>1221</v>
      </c>
      <c r="B410" s="10" t="s">
        <v>153</v>
      </c>
      <c r="C410" s="11">
        <v>50861</v>
      </c>
      <c r="D410" s="11">
        <v>0</v>
      </c>
      <c r="E410" s="11">
        <v>0</v>
      </c>
      <c r="F410" s="11">
        <v>50861</v>
      </c>
      <c r="G410" s="11">
        <v>0</v>
      </c>
      <c r="H410" s="13"/>
      <c r="I410" s="11">
        <f t="shared" si="374"/>
        <v>50861</v>
      </c>
      <c r="J410" s="11">
        <f t="shared" ref="J410:K410" si="384">I410*6/100+I410</f>
        <v>53912.66</v>
      </c>
      <c r="K410" s="11">
        <f t="shared" si="384"/>
        <v>57147.419600000001</v>
      </c>
    </row>
    <row r="411" spans="1:11" x14ac:dyDescent="0.25">
      <c r="A411" s="9"/>
      <c r="B411" s="10"/>
      <c r="C411" s="11"/>
      <c r="D411" s="11"/>
      <c r="E411" s="11"/>
      <c r="F411" s="11"/>
      <c r="G411" s="11"/>
      <c r="H411" s="13"/>
      <c r="I411" s="11">
        <f t="shared" si="374"/>
        <v>0</v>
      </c>
      <c r="J411" s="11">
        <f t="shared" ref="J411:K411" si="385">I411*6/100+I411</f>
        <v>0</v>
      </c>
      <c r="K411" s="11">
        <f t="shared" si="385"/>
        <v>0</v>
      </c>
    </row>
    <row r="412" spans="1:11" x14ac:dyDescent="0.25">
      <c r="A412" s="5"/>
      <c r="B412" s="6" t="s">
        <v>154</v>
      </c>
      <c r="C412" s="7">
        <v>229938</v>
      </c>
      <c r="D412" s="7">
        <v>0</v>
      </c>
      <c r="E412" s="7">
        <v>0</v>
      </c>
      <c r="F412" s="7">
        <v>229938</v>
      </c>
      <c r="G412" s="7">
        <v>0</v>
      </c>
      <c r="H412" s="13">
        <f>SUM(H408:H410)</f>
        <v>0</v>
      </c>
      <c r="I412" s="11">
        <f t="shared" si="374"/>
        <v>229938</v>
      </c>
      <c r="J412" s="11">
        <f t="shared" ref="J412:K412" si="386">I412*6/100+I412</f>
        <v>243734.28</v>
      </c>
      <c r="K412" s="11">
        <f t="shared" si="386"/>
        <v>258358.33679999999</v>
      </c>
    </row>
    <row r="413" spans="1:11" x14ac:dyDescent="0.25">
      <c r="A413" s="5"/>
      <c r="B413" s="6"/>
      <c r="C413" s="7"/>
      <c r="D413" s="7"/>
      <c r="E413" s="7"/>
      <c r="F413" s="7"/>
      <c r="G413" s="7"/>
      <c r="H413" s="13"/>
      <c r="I413" s="11">
        <f t="shared" si="374"/>
        <v>0</v>
      </c>
      <c r="J413" s="11">
        <f t="shared" ref="J413:K413" si="387">I413*6/100+I413</f>
        <v>0</v>
      </c>
      <c r="K413" s="11">
        <f t="shared" si="387"/>
        <v>0</v>
      </c>
    </row>
    <row r="414" spans="1:11" x14ac:dyDescent="0.25">
      <c r="A414" s="5"/>
      <c r="B414" s="6" t="s">
        <v>155</v>
      </c>
      <c r="C414" s="7">
        <v>6289774</v>
      </c>
      <c r="D414" s="7">
        <v>459300.9</v>
      </c>
      <c r="E414" s="7">
        <v>2859881.24</v>
      </c>
      <c r="F414" s="7">
        <v>3429892.76</v>
      </c>
      <c r="G414" s="7">
        <v>45.46</v>
      </c>
      <c r="H414" s="13">
        <f>H395+H404+H412</f>
        <v>129513</v>
      </c>
      <c r="I414" s="11">
        <f t="shared" si="374"/>
        <v>6419287</v>
      </c>
      <c r="J414" s="11">
        <f t="shared" ref="J414:K414" si="388">I414*6/100+I414</f>
        <v>6804444.2199999997</v>
      </c>
      <c r="K414" s="11">
        <f t="shared" si="388"/>
        <v>7212710.8731999993</v>
      </c>
    </row>
    <row r="415" spans="1:11" x14ac:dyDescent="0.25">
      <c r="A415" s="5"/>
      <c r="B415" s="6"/>
      <c r="C415" s="7"/>
      <c r="D415" s="7"/>
      <c r="E415" s="7"/>
      <c r="F415" s="7"/>
      <c r="G415" s="7"/>
      <c r="H415" s="13"/>
      <c r="I415" s="11">
        <f t="shared" si="374"/>
        <v>0</v>
      </c>
      <c r="J415" s="11">
        <f t="shared" ref="J415:K415" si="389">I415*6/100+I415</f>
        <v>0</v>
      </c>
      <c r="K415" s="11">
        <f t="shared" si="389"/>
        <v>0</v>
      </c>
    </row>
    <row r="416" spans="1:11" x14ac:dyDescent="0.25">
      <c r="A416" s="5"/>
      <c r="B416" s="6" t="s">
        <v>156</v>
      </c>
      <c r="C416" s="7">
        <v>6289774</v>
      </c>
      <c r="D416" s="7">
        <v>459300.9</v>
      </c>
      <c r="E416" s="7">
        <v>2859881.24</v>
      </c>
      <c r="F416" s="7">
        <v>3429892.76</v>
      </c>
      <c r="G416" s="7">
        <v>45.46</v>
      </c>
      <c r="H416" s="13">
        <f>H414</f>
        <v>129513</v>
      </c>
      <c r="I416" s="11">
        <f t="shared" si="374"/>
        <v>6419287</v>
      </c>
      <c r="J416" s="11">
        <f t="shared" ref="J416:K416" si="390">I416*6/100+I416</f>
        <v>6804444.2199999997</v>
      </c>
      <c r="K416" s="11">
        <f t="shared" si="390"/>
        <v>7212710.8731999993</v>
      </c>
    </row>
    <row r="417" spans="1:11" x14ac:dyDescent="0.25">
      <c r="A417" s="5"/>
      <c r="B417" s="6"/>
      <c r="C417" s="7"/>
      <c r="D417" s="7"/>
      <c r="E417" s="7"/>
      <c r="F417" s="7"/>
      <c r="G417" s="7"/>
      <c r="H417" s="13"/>
      <c r="I417" s="11">
        <f t="shared" si="374"/>
        <v>0</v>
      </c>
      <c r="J417" s="11">
        <f t="shared" ref="J417:K417" si="391">I417*6/100+I417</f>
        <v>0</v>
      </c>
      <c r="K417" s="11">
        <f t="shared" si="391"/>
        <v>0</v>
      </c>
    </row>
    <row r="418" spans="1:11" x14ac:dyDescent="0.25">
      <c r="A418" s="5"/>
      <c r="B418" s="6" t="s">
        <v>218</v>
      </c>
      <c r="C418" s="7"/>
      <c r="D418" s="7"/>
      <c r="E418" s="7"/>
      <c r="F418" s="7"/>
      <c r="G418" s="7"/>
      <c r="H418" s="13"/>
      <c r="I418" s="11">
        <f t="shared" si="374"/>
        <v>0</v>
      </c>
      <c r="J418" s="11">
        <f t="shared" ref="J418:K418" si="392">I418*6/100+I418</f>
        <v>0</v>
      </c>
      <c r="K418" s="11">
        <f t="shared" si="392"/>
        <v>0</v>
      </c>
    </row>
    <row r="419" spans="1:11" x14ac:dyDescent="0.25">
      <c r="A419" s="9"/>
      <c r="B419" s="10"/>
      <c r="C419" s="11"/>
      <c r="D419" s="11"/>
      <c r="E419" s="11"/>
      <c r="F419" s="11"/>
      <c r="G419" s="11"/>
      <c r="H419" s="13"/>
      <c r="I419" s="11">
        <f t="shared" si="374"/>
        <v>0</v>
      </c>
      <c r="J419" s="11">
        <f t="shared" ref="J419:K419" si="393">I419*6/100+I419</f>
        <v>0</v>
      </c>
      <c r="K419" s="11">
        <f t="shared" si="393"/>
        <v>0</v>
      </c>
    </row>
    <row r="420" spans="1:11" x14ac:dyDescent="0.25">
      <c r="A420" s="9" t="s">
        <v>1222</v>
      </c>
      <c r="B420" s="10" t="s">
        <v>243</v>
      </c>
      <c r="C420" s="11">
        <v>53195</v>
      </c>
      <c r="D420" s="11">
        <v>3626.34</v>
      </c>
      <c r="E420" s="11">
        <v>22783.24</v>
      </c>
      <c r="F420" s="11">
        <v>30411.759999999998</v>
      </c>
      <c r="G420" s="11">
        <v>42.82</v>
      </c>
      <c r="H420" s="13"/>
      <c r="I420" s="11">
        <f t="shared" si="374"/>
        <v>53195</v>
      </c>
      <c r="J420" s="11">
        <f t="shared" ref="J420:K420" si="394">I420*6/100+I420</f>
        <v>56386.7</v>
      </c>
      <c r="K420" s="11">
        <f t="shared" si="394"/>
        <v>59769.901999999995</v>
      </c>
    </row>
    <row r="421" spans="1:11" x14ac:dyDescent="0.25">
      <c r="A421" s="9" t="s">
        <v>1223</v>
      </c>
      <c r="B421" s="10" t="s">
        <v>244</v>
      </c>
      <c r="C421" s="11">
        <v>12687</v>
      </c>
      <c r="D421" s="11">
        <v>6344.7</v>
      </c>
      <c r="E421" s="11">
        <v>21882.95</v>
      </c>
      <c r="F421" s="11">
        <v>-9195.9500000000007</v>
      </c>
      <c r="G421" s="11">
        <v>172.48</v>
      </c>
      <c r="H421" s="13"/>
      <c r="I421" s="11">
        <f t="shared" si="374"/>
        <v>12687</v>
      </c>
      <c r="J421" s="11">
        <f t="shared" ref="J421:K421" si="395">I421*6/100+I421</f>
        <v>13448.22</v>
      </c>
      <c r="K421" s="11">
        <f t="shared" si="395"/>
        <v>14255.1132</v>
      </c>
    </row>
    <row r="422" spans="1:11" x14ac:dyDescent="0.25">
      <c r="A422" s="9"/>
      <c r="B422" s="10"/>
      <c r="C422" s="11"/>
      <c r="D422" s="11"/>
      <c r="E422" s="11"/>
      <c r="F422" s="11"/>
      <c r="G422" s="11"/>
      <c r="H422" s="13"/>
      <c r="I422" s="11">
        <f t="shared" si="374"/>
        <v>0</v>
      </c>
      <c r="J422" s="11">
        <f t="shared" ref="J422:K422" si="396">I422*6/100+I422</f>
        <v>0</v>
      </c>
      <c r="K422" s="11">
        <f t="shared" si="396"/>
        <v>0</v>
      </c>
    </row>
    <row r="423" spans="1:11" x14ac:dyDescent="0.25">
      <c r="A423" s="5"/>
      <c r="B423" s="6" t="s">
        <v>250</v>
      </c>
      <c r="C423" s="7">
        <v>65882</v>
      </c>
      <c r="D423" s="7">
        <v>9971.0400000000009</v>
      </c>
      <c r="E423" s="7">
        <v>44666.19</v>
      </c>
      <c r="F423" s="7">
        <v>21215.81</v>
      </c>
      <c r="G423" s="7">
        <v>67.790000000000006</v>
      </c>
      <c r="H423" s="13">
        <f>SUM(H420:H421)</f>
        <v>0</v>
      </c>
      <c r="I423" s="11">
        <f t="shared" si="374"/>
        <v>65882</v>
      </c>
      <c r="J423" s="11">
        <f t="shared" ref="J423:K423" si="397">I423*6/100+I423</f>
        <v>69834.92</v>
      </c>
      <c r="K423" s="11">
        <f t="shared" si="397"/>
        <v>74025.015199999994</v>
      </c>
    </row>
    <row r="424" spans="1:11" x14ac:dyDescent="0.25">
      <c r="A424" s="9"/>
      <c r="B424" s="10"/>
      <c r="C424" s="11"/>
      <c r="D424" s="11"/>
      <c r="E424" s="11"/>
      <c r="F424" s="11"/>
      <c r="G424" s="11"/>
      <c r="H424" s="13"/>
      <c r="I424" s="11">
        <f t="shared" si="374"/>
        <v>0</v>
      </c>
      <c r="J424" s="11">
        <f t="shared" ref="J424:K424" si="398">I424*6/100+I424</f>
        <v>0</v>
      </c>
      <c r="K424" s="11">
        <f t="shared" si="398"/>
        <v>0</v>
      </c>
    </row>
    <row r="425" spans="1:11" x14ac:dyDescent="0.25">
      <c r="A425" s="5"/>
      <c r="B425" s="6" t="s">
        <v>266</v>
      </c>
      <c r="C425" s="7"/>
      <c r="D425" s="7"/>
      <c r="E425" s="7"/>
      <c r="F425" s="7"/>
      <c r="G425" s="7"/>
      <c r="H425" s="13"/>
      <c r="I425" s="11">
        <f t="shared" si="374"/>
        <v>0</v>
      </c>
      <c r="J425" s="11">
        <f t="shared" ref="J425:K425" si="399">I425*6/100+I425</f>
        <v>0</v>
      </c>
      <c r="K425" s="11">
        <f t="shared" si="399"/>
        <v>0</v>
      </c>
    </row>
    <row r="426" spans="1:11" x14ac:dyDescent="0.25">
      <c r="A426" s="9"/>
      <c r="B426" s="10"/>
      <c r="C426" s="11"/>
      <c r="D426" s="11"/>
      <c r="E426" s="11"/>
      <c r="F426" s="11"/>
      <c r="G426" s="11"/>
      <c r="H426" s="13"/>
      <c r="I426" s="11">
        <f t="shared" si="374"/>
        <v>0</v>
      </c>
      <c r="J426" s="11">
        <f t="shared" ref="J426:K426" si="400">I426*6/100+I426</f>
        <v>0</v>
      </c>
      <c r="K426" s="11">
        <f t="shared" si="400"/>
        <v>0</v>
      </c>
    </row>
    <row r="427" spans="1:11" x14ac:dyDescent="0.25">
      <c r="A427" s="9" t="s">
        <v>1224</v>
      </c>
      <c r="B427" s="10" t="s">
        <v>268</v>
      </c>
      <c r="C427" s="11">
        <v>3180</v>
      </c>
      <c r="D427" s="11">
        <v>736.53</v>
      </c>
      <c r="E427" s="11">
        <v>1064.93</v>
      </c>
      <c r="F427" s="11">
        <v>2115.0700000000002</v>
      </c>
      <c r="G427" s="11">
        <v>33.479999999999997</v>
      </c>
      <c r="H427" s="13"/>
      <c r="I427" s="11">
        <f t="shared" si="374"/>
        <v>3180</v>
      </c>
      <c r="J427" s="11">
        <f t="shared" ref="J427:K427" si="401">I427*6/100+I427</f>
        <v>3370.8</v>
      </c>
      <c r="K427" s="11">
        <f t="shared" si="401"/>
        <v>3573.0480000000002</v>
      </c>
    </row>
    <row r="428" spans="1:11" x14ac:dyDescent="0.25">
      <c r="A428" s="9" t="s">
        <v>1225</v>
      </c>
      <c r="B428" s="10" t="s">
        <v>269</v>
      </c>
      <c r="C428" s="11">
        <v>6810</v>
      </c>
      <c r="D428" s="11">
        <v>545.75</v>
      </c>
      <c r="E428" s="11">
        <v>1060.08</v>
      </c>
      <c r="F428" s="11">
        <v>5749.92</v>
      </c>
      <c r="G428" s="11">
        <v>15.56</v>
      </c>
      <c r="H428" s="13"/>
      <c r="I428" s="11">
        <f t="shared" si="374"/>
        <v>6810</v>
      </c>
      <c r="J428" s="11">
        <f t="shared" ref="J428:K428" si="402">I428*6/100+I428</f>
        <v>7218.6</v>
      </c>
      <c r="K428" s="11">
        <f t="shared" si="402"/>
        <v>7651.7160000000003</v>
      </c>
    </row>
    <row r="429" spans="1:11" x14ac:dyDescent="0.25">
      <c r="A429" s="9" t="s">
        <v>1226</v>
      </c>
      <c r="B429" s="10" t="s">
        <v>273</v>
      </c>
      <c r="C429" s="11">
        <v>3180</v>
      </c>
      <c r="D429" s="11">
        <v>4474.6400000000003</v>
      </c>
      <c r="E429" s="11">
        <v>8882.16</v>
      </c>
      <c r="F429" s="11">
        <v>-5702.16</v>
      </c>
      <c r="G429" s="11">
        <v>279.31</v>
      </c>
      <c r="H429" s="13"/>
      <c r="I429" s="11">
        <f t="shared" si="374"/>
        <v>3180</v>
      </c>
      <c r="J429" s="11">
        <f t="shared" ref="J429:K429" si="403">I429*6/100+I429</f>
        <v>3370.8</v>
      </c>
      <c r="K429" s="11">
        <f t="shared" si="403"/>
        <v>3573.0480000000002</v>
      </c>
    </row>
    <row r="430" spans="1:11" x14ac:dyDescent="0.25">
      <c r="A430" s="9"/>
      <c r="B430" s="10"/>
      <c r="C430" s="11"/>
      <c r="D430" s="11"/>
      <c r="E430" s="11"/>
      <c r="F430" s="11"/>
      <c r="G430" s="11"/>
      <c r="H430" s="13"/>
      <c r="I430" s="11">
        <f t="shared" si="374"/>
        <v>0</v>
      </c>
      <c r="J430" s="11">
        <f t="shared" ref="J430:K430" si="404">I430*6/100+I430</f>
        <v>0</v>
      </c>
      <c r="K430" s="11">
        <f t="shared" si="404"/>
        <v>0</v>
      </c>
    </row>
    <row r="431" spans="1:11" x14ac:dyDescent="0.25">
      <c r="A431" s="5"/>
      <c r="B431" s="6" t="s">
        <v>280</v>
      </c>
      <c r="C431" s="7">
        <v>13170</v>
      </c>
      <c r="D431" s="7">
        <v>5756.92</v>
      </c>
      <c r="E431" s="7">
        <v>11007.17</v>
      </c>
      <c r="F431" s="7">
        <v>2162.83</v>
      </c>
      <c r="G431" s="7">
        <v>83.57</v>
      </c>
      <c r="H431" s="13">
        <f>SUM(H427:H429)</f>
        <v>0</v>
      </c>
      <c r="I431" s="11">
        <f t="shared" si="374"/>
        <v>13170</v>
      </c>
      <c r="J431" s="11">
        <f t="shared" ref="J431:K431" si="405">I431*6/100+I431</f>
        <v>13960.2</v>
      </c>
      <c r="K431" s="11">
        <f t="shared" si="405"/>
        <v>14797.812000000002</v>
      </c>
    </row>
    <row r="432" spans="1:11" x14ac:dyDescent="0.25">
      <c r="A432" s="5"/>
      <c r="B432" s="6"/>
      <c r="C432" s="7"/>
      <c r="D432" s="7"/>
      <c r="E432" s="7"/>
      <c r="F432" s="7"/>
      <c r="G432" s="7"/>
      <c r="H432" s="13"/>
      <c r="I432" s="11">
        <f t="shared" si="374"/>
        <v>0</v>
      </c>
      <c r="J432" s="11">
        <f t="shared" ref="J432:K432" si="406">I432*6/100+I432</f>
        <v>0</v>
      </c>
      <c r="K432" s="11">
        <f t="shared" si="406"/>
        <v>0</v>
      </c>
    </row>
    <row r="433" spans="1:11" x14ac:dyDescent="0.25">
      <c r="A433" s="5"/>
      <c r="B433" s="6" t="s">
        <v>281</v>
      </c>
      <c r="C433" s="7">
        <v>6368826</v>
      </c>
      <c r="D433" s="7">
        <v>475028.86</v>
      </c>
      <c r="E433" s="7">
        <v>2915554.6</v>
      </c>
      <c r="F433" s="7">
        <v>3453271.4</v>
      </c>
      <c r="G433" s="7">
        <v>45.77</v>
      </c>
      <c r="H433" s="13">
        <f>H416+H423+H431</f>
        <v>129513</v>
      </c>
      <c r="I433" s="11">
        <f t="shared" si="374"/>
        <v>6498339</v>
      </c>
      <c r="J433" s="11">
        <f>J416+J423+J431</f>
        <v>6888239.3399999999</v>
      </c>
      <c r="K433" s="11">
        <f>K416+K423+K431</f>
        <v>7301533.7003999995</v>
      </c>
    </row>
    <row r="434" spans="1:11" x14ac:dyDescent="0.25">
      <c r="A434" s="9"/>
      <c r="B434" s="10"/>
      <c r="C434" s="11"/>
      <c r="D434" s="11"/>
      <c r="E434" s="11"/>
      <c r="F434" s="11"/>
      <c r="G434" s="11"/>
      <c r="H434" s="13"/>
      <c r="I434" s="11">
        <f t="shared" si="374"/>
        <v>0</v>
      </c>
      <c r="J434" s="11">
        <f t="shared" ref="J434:K434" si="407">I434*6/100+I434</f>
        <v>0</v>
      </c>
      <c r="K434" s="11">
        <f t="shared" si="407"/>
        <v>0</v>
      </c>
    </row>
    <row r="435" spans="1:11" x14ac:dyDescent="0.25">
      <c r="A435" s="5"/>
      <c r="B435" s="6" t="s">
        <v>1227</v>
      </c>
      <c r="C435" s="7"/>
      <c r="D435" s="7"/>
      <c r="E435" s="7"/>
      <c r="F435" s="7"/>
      <c r="G435" s="7"/>
      <c r="H435" s="13"/>
      <c r="I435" s="11">
        <f t="shared" si="374"/>
        <v>0</v>
      </c>
      <c r="J435" s="11">
        <f t="shared" ref="J435:K435" si="408">I435*6/100+I435</f>
        <v>0</v>
      </c>
      <c r="K435" s="11">
        <f t="shared" si="408"/>
        <v>0</v>
      </c>
    </row>
    <row r="436" spans="1:11" x14ac:dyDescent="0.25">
      <c r="A436" s="5"/>
      <c r="B436" s="6" t="s">
        <v>8</v>
      </c>
      <c r="C436" s="7"/>
      <c r="D436" s="7"/>
      <c r="E436" s="7"/>
      <c r="F436" s="7"/>
      <c r="G436" s="7"/>
      <c r="H436" s="13"/>
      <c r="I436" s="11">
        <f t="shared" si="374"/>
        <v>0</v>
      </c>
      <c r="J436" s="11">
        <f t="shared" ref="J436:K436" si="409">I436*6/100+I436</f>
        <v>0</v>
      </c>
      <c r="K436" s="11">
        <f t="shared" si="409"/>
        <v>0</v>
      </c>
    </row>
    <row r="437" spans="1:11" x14ac:dyDescent="0.25">
      <c r="A437" s="5"/>
      <c r="B437" s="6" t="s">
        <v>39</v>
      </c>
      <c r="C437" s="7"/>
      <c r="D437" s="7"/>
      <c r="E437" s="7"/>
      <c r="F437" s="7"/>
      <c r="G437" s="7"/>
      <c r="H437" s="13"/>
      <c r="I437" s="11">
        <f t="shared" si="374"/>
        <v>0</v>
      </c>
      <c r="J437" s="11">
        <f t="shared" ref="J437:K437" si="410">I437*6/100+I437</f>
        <v>0</v>
      </c>
      <c r="K437" s="11">
        <f t="shared" si="410"/>
        <v>0</v>
      </c>
    </row>
    <row r="438" spans="1:11" x14ac:dyDescent="0.25">
      <c r="A438" s="5"/>
      <c r="B438" s="6" t="s">
        <v>40</v>
      </c>
      <c r="C438" s="7"/>
      <c r="D438" s="7"/>
      <c r="E438" s="7"/>
      <c r="F438" s="7"/>
      <c r="G438" s="7"/>
      <c r="H438" s="13"/>
      <c r="I438" s="11">
        <f t="shared" si="374"/>
        <v>0</v>
      </c>
      <c r="J438" s="11">
        <f t="shared" ref="J438:K438" si="411">I438*6/100+I438</f>
        <v>0</v>
      </c>
      <c r="K438" s="11">
        <f t="shared" si="411"/>
        <v>0</v>
      </c>
    </row>
    <row r="439" spans="1:11" x14ac:dyDescent="0.25">
      <c r="A439" s="9"/>
      <c r="B439" s="10"/>
      <c r="C439" s="11"/>
      <c r="D439" s="11"/>
      <c r="E439" s="11"/>
      <c r="F439" s="11"/>
      <c r="G439" s="11"/>
      <c r="H439" s="13"/>
      <c r="I439" s="11">
        <f t="shared" si="374"/>
        <v>0</v>
      </c>
      <c r="J439" s="11">
        <f t="shared" ref="J439:K439" si="412">I439*6/100+I439</f>
        <v>0</v>
      </c>
      <c r="K439" s="11">
        <f t="shared" si="412"/>
        <v>0</v>
      </c>
    </row>
    <row r="440" spans="1:11" x14ac:dyDescent="0.25">
      <c r="A440" s="9" t="s">
        <v>1228</v>
      </c>
      <c r="B440" s="10" t="s">
        <v>50</v>
      </c>
      <c r="C440" s="11">
        <v>0</v>
      </c>
      <c r="D440" s="11">
        <v>-61547</v>
      </c>
      <c r="E440" s="11">
        <v>-369842.8</v>
      </c>
      <c r="F440" s="11">
        <v>369842.8</v>
      </c>
      <c r="G440" s="11">
        <v>0</v>
      </c>
      <c r="H440" s="13"/>
      <c r="I440" s="11">
        <f t="shared" si="374"/>
        <v>0</v>
      </c>
      <c r="J440" s="11">
        <f t="shared" ref="J440:K440" si="413">I440*6/100+I440</f>
        <v>0</v>
      </c>
      <c r="K440" s="11">
        <f t="shared" si="413"/>
        <v>0</v>
      </c>
    </row>
    <row r="441" spans="1:11" x14ac:dyDescent="0.25">
      <c r="A441" s="9"/>
      <c r="B441" s="10"/>
      <c r="C441" s="11"/>
      <c r="D441" s="11"/>
      <c r="E441" s="11"/>
      <c r="F441" s="11"/>
      <c r="G441" s="11"/>
      <c r="H441" s="13"/>
      <c r="I441" s="11">
        <f t="shared" si="374"/>
        <v>0</v>
      </c>
      <c r="J441" s="11">
        <f t="shared" ref="J441:K441" si="414">I441*6/100+I441</f>
        <v>0</v>
      </c>
      <c r="K441" s="11">
        <f t="shared" si="414"/>
        <v>0</v>
      </c>
    </row>
    <row r="442" spans="1:11" x14ac:dyDescent="0.25">
      <c r="A442" s="5"/>
      <c r="B442" s="6" t="s">
        <v>53</v>
      </c>
      <c r="C442" s="7">
        <v>0</v>
      </c>
      <c r="D442" s="7">
        <v>-61547</v>
      </c>
      <c r="E442" s="7">
        <v>-369842.8</v>
      </c>
      <c r="F442" s="7">
        <v>369842.8</v>
      </c>
      <c r="G442" s="7">
        <v>0</v>
      </c>
      <c r="H442" s="13">
        <f>H440</f>
        <v>0</v>
      </c>
      <c r="I442" s="11">
        <f t="shared" si="374"/>
        <v>0</v>
      </c>
      <c r="J442" s="11">
        <f t="shared" ref="J442:K442" si="415">I442*6/100+I442</f>
        <v>0</v>
      </c>
      <c r="K442" s="11">
        <f t="shared" si="415"/>
        <v>0</v>
      </c>
    </row>
    <row r="443" spans="1:11" x14ac:dyDescent="0.25">
      <c r="A443" s="5"/>
      <c r="B443" s="6"/>
      <c r="C443" s="7"/>
      <c r="D443" s="7"/>
      <c r="E443" s="7"/>
      <c r="F443" s="7"/>
      <c r="G443" s="7"/>
      <c r="H443" s="13"/>
      <c r="I443" s="11">
        <f t="shared" si="374"/>
        <v>0</v>
      </c>
      <c r="J443" s="11">
        <f t="shared" ref="J443:K443" si="416">I443*6/100+I443</f>
        <v>0</v>
      </c>
      <c r="K443" s="11">
        <f t="shared" si="416"/>
        <v>0</v>
      </c>
    </row>
    <row r="444" spans="1:11" x14ac:dyDescent="0.25">
      <c r="A444" s="5"/>
      <c r="B444" s="6" t="s">
        <v>54</v>
      </c>
      <c r="C444" s="7"/>
      <c r="D444" s="7"/>
      <c r="E444" s="7"/>
      <c r="F444" s="7"/>
      <c r="G444" s="7"/>
      <c r="H444" s="13"/>
      <c r="I444" s="11">
        <f t="shared" si="374"/>
        <v>0</v>
      </c>
      <c r="J444" s="11">
        <f t="shared" ref="J444:K444" si="417">I444*6/100+I444</f>
        <v>0</v>
      </c>
      <c r="K444" s="11">
        <f t="shared" si="417"/>
        <v>0</v>
      </c>
    </row>
    <row r="445" spans="1:11" x14ac:dyDescent="0.25">
      <c r="A445" s="9"/>
      <c r="B445" s="10"/>
      <c r="C445" s="11"/>
      <c r="D445" s="11"/>
      <c r="E445" s="11"/>
      <c r="F445" s="11"/>
      <c r="G445" s="11"/>
      <c r="H445" s="13"/>
      <c r="I445" s="11">
        <f t="shared" si="374"/>
        <v>0</v>
      </c>
      <c r="J445" s="11">
        <f t="shared" ref="J445:K445" si="418">I445*6/100+I445</f>
        <v>0</v>
      </c>
      <c r="K445" s="11">
        <f t="shared" si="418"/>
        <v>0</v>
      </c>
    </row>
    <row r="446" spans="1:11" x14ac:dyDescent="0.25">
      <c r="A446" s="9" t="s">
        <v>1229</v>
      </c>
      <c r="B446" s="10" t="s">
        <v>58</v>
      </c>
      <c r="C446" s="11">
        <v>-83980</v>
      </c>
      <c r="D446" s="11">
        <v>-7134.59</v>
      </c>
      <c r="E446" s="11">
        <v>-32355.75</v>
      </c>
      <c r="F446" s="11">
        <v>-51624.25</v>
      </c>
      <c r="G446" s="11">
        <v>38.520000000000003</v>
      </c>
      <c r="H446" s="13"/>
      <c r="I446" s="11">
        <f t="shared" si="374"/>
        <v>-83980</v>
      </c>
      <c r="J446" s="11">
        <f t="shared" ref="J446:K446" si="419">I446*6/100+I446</f>
        <v>-89018.8</v>
      </c>
      <c r="K446" s="11">
        <f t="shared" si="419"/>
        <v>-94359.928</v>
      </c>
    </row>
    <row r="447" spans="1:11" x14ac:dyDescent="0.25">
      <c r="A447" s="9"/>
      <c r="B447" s="10"/>
      <c r="C447" s="11"/>
      <c r="D447" s="11"/>
      <c r="E447" s="11"/>
      <c r="F447" s="11"/>
      <c r="G447" s="11"/>
      <c r="H447" s="13"/>
      <c r="I447" s="11">
        <f t="shared" si="374"/>
        <v>0</v>
      </c>
      <c r="J447" s="11">
        <f t="shared" ref="J447:K447" si="420">I447*6/100+I447</f>
        <v>0</v>
      </c>
      <c r="K447" s="11">
        <f t="shared" si="420"/>
        <v>0</v>
      </c>
    </row>
    <row r="448" spans="1:11" x14ac:dyDescent="0.25">
      <c r="A448" s="5"/>
      <c r="B448" s="6" t="s">
        <v>62</v>
      </c>
      <c r="C448" s="7">
        <v>-83980</v>
      </c>
      <c r="D448" s="7">
        <v>-7134.59</v>
      </c>
      <c r="E448" s="7">
        <v>-32355.75</v>
      </c>
      <c r="F448" s="7">
        <v>-51624.25</v>
      </c>
      <c r="G448" s="7">
        <v>38.520000000000003</v>
      </c>
      <c r="H448" s="13">
        <f>H446</f>
        <v>0</v>
      </c>
      <c r="I448" s="11">
        <f t="shared" si="374"/>
        <v>-83980</v>
      </c>
      <c r="J448" s="11">
        <f t="shared" ref="J448:K448" si="421">I448*6/100+I448</f>
        <v>-89018.8</v>
      </c>
      <c r="K448" s="11">
        <f t="shared" si="421"/>
        <v>-94359.928</v>
      </c>
    </row>
    <row r="449" spans="1:11" x14ac:dyDescent="0.25">
      <c r="A449" s="5"/>
      <c r="B449" s="6"/>
      <c r="C449" s="7"/>
      <c r="D449" s="7"/>
      <c r="E449" s="7"/>
      <c r="F449" s="7"/>
      <c r="G449" s="7"/>
      <c r="H449" s="13"/>
      <c r="I449" s="11">
        <f t="shared" si="374"/>
        <v>0</v>
      </c>
      <c r="J449" s="11">
        <f t="shared" ref="J449:K449" si="422">I449*6/100+I449</f>
        <v>0</v>
      </c>
      <c r="K449" s="11">
        <f t="shared" si="422"/>
        <v>0</v>
      </c>
    </row>
    <row r="450" spans="1:11" x14ac:dyDescent="0.25">
      <c r="A450" s="5"/>
      <c r="B450" s="6" t="s">
        <v>66</v>
      </c>
      <c r="C450" s="7"/>
      <c r="D450" s="7"/>
      <c r="E450" s="7"/>
      <c r="F450" s="7"/>
      <c r="G450" s="7"/>
      <c r="H450" s="13"/>
      <c r="I450" s="11">
        <f t="shared" si="374"/>
        <v>0</v>
      </c>
      <c r="J450" s="11">
        <f t="shared" ref="J450:K450" si="423">I450*6/100+I450</f>
        <v>0</v>
      </c>
      <c r="K450" s="11">
        <f t="shared" si="423"/>
        <v>0</v>
      </c>
    </row>
    <row r="451" spans="1:11" x14ac:dyDescent="0.25">
      <c r="A451" s="9"/>
      <c r="B451" s="10"/>
      <c r="C451" s="11"/>
      <c r="D451" s="11"/>
      <c r="E451" s="11"/>
      <c r="F451" s="11"/>
      <c r="G451" s="11"/>
      <c r="H451" s="13"/>
      <c r="I451" s="11">
        <f t="shared" si="374"/>
        <v>0</v>
      </c>
      <c r="J451" s="11">
        <f t="shared" ref="J451:K451" si="424">I451*6/100+I451</f>
        <v>0</v>
      </c>
      <c r="K451" s="11">
        <f t="shared" si="424"/>
        <v>0</v>
      </c>
    </row>
    <row r="452" spans="1:11" x14ac:dyDescent="0.25">
      <c r="A452" s="9" t="s">
        <v>1230</v>
      </c>
      <c r="B452" s="10" t="s">
        <v>67</v>
      </c>
      <c r="C452" s="11">
        <v>-740417</v>
      </c>
      <c r="D452" s="11">
        <v>0</v>
      </c>
      <c r="E452" s="11">
        <v>0</v>
      </c>
      <c r="F452" s="11">
        <v>-740417</v>
      </c>
      <c r="G452" s="11">
        <v>0</v>
      </c>
      <c r="H452" s="13"/>
      <c r="I452" s="11">
        <f t="shared" si="374"/>
        <v>-740417</v>
      </c>
      <c r="J452" s="11">
        <f t="shared" ref="J452:K452" si="425">I452*6/100+I452</f>
        <v>-784842.02</v>
      </c>
      <c r="K452" s="11">
        <f t="shared" si="425"/>
        <v>-831932.54119999998</v>
      </c>
    </row>
    <row r="453" spans="1:11" x14ac:dyDescent="0.25">
      <c r="A453" s="9"/>
      <c r="B453" s="10"/>
      <c r="C453" s="11"/>
      <c r="D453" s="11"/>
      <c r="E453" s="11"/>
      <c r="F453" s="11"/>
      <c r="G453" s="11"/>
      <c r="H453" s="13"/>
      <c r="I453" s="11">
        <f t="shared" si="374"/>
        <v>0</v>
      </c>
      <c r="J453" s="11">
        <f t="shared" ref="J453:K453" si="426">I453*6/100+I453</f>
        <v>0</v>
      </c>
      <c r="K453" s="11">
        <f t="shared" si="426"/>
        <v>0</v>
      </c>
    </row>
    <row r="454" spans="1:11" x14ac:dyDescent="0.25">
      <c r="A454" s="5"/>
      <c r="B454" s="6" t="s">
        <v>68</v>
      </c>
      <c r="C454" s="7">
        <v>-740417</v>
      </c>
      <c r="D454" s="7">
        <v>0</v>
      </c>
      <c r="E454" s="7">
        <v>0</v>
      </c>
      <c r="F454" s="7">
        <v>-740417</v>
      </c>
      <c r="G454" s="7">
        <v>0</v>
      </c>
      <c r="H454" s="13">
        <f>H452</f>
        <v>0</v>
      </c>
      <c r="I454" s="11">
        <f t="shared" si="374"/>
        <v>-740417</v>
      </c>
      <c r="J454" s="11">
        <f t="shared" ref="J454:K454" si="427">I454*6/100+I454</f>
        <v>-784842.02</v>
      </c>
      <c r="K454" s="11">
        <f t="shared" si="427"/>
        <v>-831932.54119999998</v>
      </c>
    </row>
    <row r="455" spans="1:11" x14ac:dyDescent="0.25">
      <c r="A455" s="9"/>
      <c r="B455" s="10"/>
      <c r="C455" s="11"/>
      <c r="D455" s="11"/>
      <c r="E455" s="11"/>
      <c r="F455" s="11"/>
      <c r="G455" s="11"/>
      <c r="H455" s="13"/>
      <c r="I455" s="11">
        <f t="shared" si="374"/>
        <v>0</v>
      </c>
      <c r="J455" s="11">
        <f t="shared" ref="J455:K455" si="428">I455*6/100+I455</f>
        <v>0</v>
      </c>
      <c r="K455" s="11">
        <f t="shared" si="428"/>
        <v>0</v>
      </c>
    </row>
    <row r="456" spans="1:11" x14ac:dyDescent="0.25">
      <c r="A456" s="5"/>
      <c r="B456" s="6" t="s">
        <v>91</v>
      </c>
      <c r="C456" s="7">
        <v>-824397</v>
      </c>
      <c r="D456" s="7">
        <v>-68681.59</v>
      </c>
      <c r="E456" s="7">
        <v>-402198.55</v>
      </c>
      <c r="F456" s="7">
        <v>-422198.45</v>
      </c>
      <c r="G456" s="7">
        <v>48.78</v>
      </c>
      <c r="H456" s="13">
        <f>H442+H448+H454</f>
        <v>0</v>
      </c>
      <c r="I456" s="11">
        <f t="shared" si="374"/>
        <v>-824397</v>
      </c>
      <c r="J456" s="11">
        <f t="shared" ref="J456:K456" si="429">I456*6/100+I456</f>
        <v>-873860.82</v>
      </c>
      <c r="K456" s="11">
        <f t="shared" si="429"/>
        <v>-926292.46919999993</v>
      </c>
    </row>
    <row r="457" spans="1:11" x14ac:dyDescent="0.25">
      <c r="A457" s="9"/>
      <c r="B457" s="10"/>
      <c r="C457" s="11"/>
      <c r="D457" s="11"/>
      <c r="E457" s="11"/>
      <c r="F457" s="11"/>
      <c r="G457" s="11"/>
      <c r="H457" s="13"/>
      <c r="I457" s="11">
        <f t="shared" si="374"/>
        <v>0</v>
      </c>
      <c r="J457" s="11">
        <f t="shared" ref="J457:K457" si="430">I457*6/100+I457</f>
        <v>0</v>
      </c>
      <c r="K457" s="11">
        <f t="shared" si="430"/>
        <v>0</v>
      </c>
    </row>
    <row r="458" spans="1:11" x14ac:dyDescent="0.25">
      <c r="A458" s="5"/>
      <c r="B458" s="6" t="s">
        <v>92</v>
      </c>
      <c r="C458" s="7"/>
      <c r="D458" s="7"/>
      <c r="E458" s="7"/>
      <c r="F458" s="7"/>
      <c r="G458" s="7"/>
      <c r="H458" s="13"/>
      <c r="I458" s="11">
        <f t="shared" si="374"/>
        <v>0</v>
      </c>
      <c r="J458" s="11">
        <f t="shared" ref="J458:K458" si="431">I458*6/100+I458</f>
        <v>0</v>
      </c>
      <c r="K458" s="11">
        <f t="shared" si="431"/>
        <v>0</v>
      </c>
    </row>
    <row r="459" spans="1:11" x14ac:dyDescent="0.25">
      <c r="A459" s="5"/>
      <c r="B459" s="6" t="s">
        <v>93</v>
      </c>
      <c r="C459" s="7"/>
      <c r="D459" s="7"/>
      <c r="E459" s="7"/>
      <c r="F459" s="7"/>
      <c r="G459" s="7"/>
      <c r="H459" s="13"/>
      <c r="I459" s="11">
        <f t="shared" si="374"/>
        <v>0</v>
      </c>
      <c r="J459" s="11">
        <f t="shared" ref="J459:K459" si="432">I459*6/100+I459</f>
        <v>0</v>
      </c>
      <c r="K459" s="11">
        <f t="shared" si="432"/>
        <v>0</v>
      </c>
    </row>
    <row r="460" spans="1:11" x14ac:dyDescent="0.25">
      <c r="A460" s="5"/>
      <c r="B460" s="6" t="s">
        <v>128</v>
      </c>
      <c r="C460" s="7"/>
      <c r="D460" s="7"/>
      <c r="E460" s="7"/>
      <c r="F460" s="7"/>
      <c r="G460" s="7"/>
      <c r="H460" s="13"/>
      <c r="I460" s="11">
        <f t="shared" si="374"/>
        <v>0</v>
      </c>
      <c r="J460" s="11">
        <f t="shared" ref="J460:K460" si="433">I460*6/100+I460</f>
        <v>0</v>
      </c>
      <c r="K460" s="11">
        <f t="shared" si="433"/>
        <v>0</v>
      </c>
    </row>
    <row r="461" spans="1:11" x14ac:dyDescent="0.25">
      <c r="A461" s="5"/>
      <c r="B461" s="6" t="s">
        <v>129</v>
      </c>
      <c r="C461" s="7"/>
      <c r="D461" s="7"/>
      <c r="E461" s="7"/>
      <c r="F461" s="7"/>
      <c r="G461" s="7"/>
      <c r="H461" s="13"/>
      <c r="I461" s="11">
        <f t="shared" si="374"/>
        <v>0</v>
      </c>
      <c r="J461" s="11">
        <f t="shared" ref="J461:K461" si="434">I461*6/100+I461</f>
        <v>0</v>
      </c>
      <c r="K461" s="11">
        <f t="shared" si="434"/>
        <v>0</v>
      </c>
    </row>
    <row r="462" spans="1:11" x14ac:dyDescent="0.25">
      <c r="A462" s="9"/>
      <c r="B462" s="10"/>
      <c r="C462" s="11"/>
      <c r="D462" s="11"/>
      <c r="E462" s="11"/>
      <c r="F462" s="11"/>
      <c r="G462" s="11"/>
      <c r="H462" s="13"/>
      <c r="I462" s="11">
        <f t="shared" si="374"/>
        <v>0</v>
      </c>
      <c r="J462" s="11">
        <f t="shared" ref="J462:K462" si="435">I462*6/100+I462</f>
        <v>0</v>
      </c>
      <c r="K462" s="11">
        <f t="shared" si="435"/>
        <v>0</v>
      </c>
    </row>
    <row r="463" spans="1:11" x14ac:dyDescent="0.25">
      <c r="A463" s="9" t="s">
        <v>1231</v>
      </c>
      <c r="B463" s="10" t="s">
        <v>130</v>
      </c>
      <c r="C463" s="11">
        <v>1421513</v>
      </c>
      <c r="D463" s="11">
        <v>141419.88</v>
      </c>
      <c r="E463" s="11">
        <v>737969.24</v>
      </c>
      <c r="F463" s="11">
        <v>683543.76</v>
      </c>
      <c r="G463" s="11">
        <v>51.91</v>
      </c>
      <c r="H463" s="13"/>
      <c r="I463" s="11">
        <f t="shared" si="374"/>
        <v>1421513</v>
      </c>
      <c r="J463" s="11">
        <f t="shared" ref="J463:K463" si="436">I463*6/100+I463</f>
        <v>1506803.78</v>
      </c>
      <c r="K463" s="11">
        <f t="shared" si="436"/>
        <v>1597212.0068000001</v>
      </c>
    </row>
    <row r="464" spans="1:11" x14ac:dyDescent="0.25">
      <c r="A464" s="9" t="s">
        <v>1232</v>
      </c>
      <c r="B464" s="10" t="s">
        <v>131</v>
      </c>
      <c r="C464" s="11">
        <v>164803</v>
      </c>
      <c r="D464" s="11">
        <v>15643.76</v>
      </c>
      <c r="E464" s="11">
        <v>35474.92</v>
      </c>
      <c r="F464" s="11">
        <v>129328.08</v>
      </c>
      <c r="G464" s="11">
        <v>21.52</v>
      </c>
      <c r="H464" s="13"/>
      <c r="I464" s="11">
        <f t="shared" si="374"/>
        <v>164803</v>
      </c>
      <c r="J464" s="11">
        <f t="shared" ref="J464:K464" si="437">I464*6/100+I464</f>
        <v>174691.18</v>
      </c>
      <c r="K464" s="11">
        <f t="shared" si="437"/>
        <v>185172.6508</v>
      </c>
    </row>
    <row r="465" spans="1:11" x14ac:dyDescent="0.25">
      <c r="A465" s="9" t="s">
        <v>1233</v>
      </c>
      <c r="B465" s="10" t="s">
        <v>135</v>
      </c>
      <c r="C465" s="11">
        <v>45456</v>
      </c>
      <c r="D465" s="11">
        <v>0</v>
      </c>
      <c r="E465" s="11">
        <v>0</v>
      </c>
      <c r="F465" s="11">
        <v>45456</v>
      </c>
      <c r="G465" s="11">
        <v>0</v>
      </c>
      <c r="H465" s="13"/>
      <c r="I465" s="11">
        <f t="shared" ref="I465:I500" si="438">C465+H465</f>
        <v>45456</v>
      </c>
      <c r="J465" s="11">
        <f t="shared" ref="J465:K465" si="439">I465*6/100+I465</f>
        <v>48183.360000000001</v>
      </c>
      <c r="K465" s="11">
        <f t="shared" si="439"/>
        <v>51074.361600000004</v>
      </c>
    </row>
    <row r="466" spans="1:11" x14ac:dyDescent="0.25">
      <c r="A466" s="9" t="s">
        <v>1234</v>
      </c>
      <c r="B466" s="10" t="s">
        <v>137</v>
      </c>
      <c r="C466" s="11">
        <v>74463</v>
      </c>
      <c r="D466" s="11">
        <v>6308.32</v>
      </c>
      <c r="E466" s="11">
        <v>30947.040000000001</v>
      </c>
      <c r="F466" s="11">
        <v>43515.96</v>
      </c>
      <c r="G466" s="11">
        <v>41.56</v>
      </c>
      <c r="H466" s="13"/>
      <c r="I466" s="11">
        <f t="shared" si="438"/>
        <v>74463</v>
      </c>
      <c r="J466" s="11">
        <f t="shared" ref="J466:K466" si="440">I466*6/100+I466</f>
        <v>78930.78</v>
      </c>
      <c r="K466" s="11">
        <f t="shared" si="440"/>
        <v>83666.626799999998</v>
      </c>
    </row>
    <row r="467" spans="1:11" x14ac:dyDescent="0.25">
      <c r="A467" s="9" t="s">
        <v>1235</v>
      </c>
      <c r="B467" s="10" t="s">
        <v>140</v>
      </c>
      <c r="C467" s="11">
        <v>0</v>
      </c>
      <c r="D467" s="11">
        <v>0</v>
      </c>
      <c r="E467" s="11">
        <v>50673.17</v>
      </c>
      <c r="F467" s="11">
        <v>-50673.17</v>
      </c>
      <c r="G467" s="11">
        <v>0</v>
      </c>
      <c r="H467" s="13"/>
      <c r="I467" s="11">
        <f t="shared" si="438"/>
        <v>0</v>
      </c>
      <c r="J467" s="11">
        <f t="shared" ref="J467:K467" si="441">I467*6/100+I467</f>
        <v>0</v>
      </c>
      <c r="K467" s="11">
        <f t="shared" si="441"/>
        <v>0</v>
      </c>
    </row>
    <row r="468" spans="1:11" x14ac:dyDescent="0.25">
      <c r="A468" s="9" t="s">
        <v>1236</v>
      </c>
      <c r="B468" s="10" t="s">
        <v>141</v>
      </c>
      <c r="C468" s="11">
        <v>0</v>
      </c>
      <c r="D468" s="11">
        <v>2076.36</v>
      </c>
      <c r="E468" s="11">
        <v>5096.38</v>
      </c>
      <c r="F468" s="11">
        <v>-5096.38</v>
      </c>
      <c r="G468" s="11">
        <v>0</v>
      </c>
      <c r="H468" s="13"/>
      <c r="I468" s="11">
        <f t="shared" si="438"/>
        <v>0</v>
      </c>
      <c r="J468" s="11">
        <f t="shared" ref="J468:K468" si="442">I468*6/100+I468</f>
        <v>0</v>
      </c>
      <c r="K468" s="11">
        <f t="shared" si="442"/>
        <v>0</v>
      </c>
    </row>
    <row r="469" spans="1:11" x14ac:dyDescent="0.25">
      <c r="A469" s="9"/>
      <c r="B469" s="10"/>
      <c r="C469" s="11"/>
      <c r="D469" s="11"/>
      <c r="E469" s="11"/>
      <c r="F469" s="11"/>
      <c r="G469" s="11"/>
      <c r="H469" s="13"/>
      <c r="I469" s="11">
        <f t="shared" si="438"/>
        <v>0</v>
      </c>
      <c r="J469" s="11">
        <f t="shared" ref="J469:K469" si="443">I469*6/100+I469</f>
        <v>0</v>
      </c>
      <c r="K469" s="11">
        <f t="shared" si="443"/>
        <v>0</v>
      </c>
    </row>
    <row r="470" spans="1:11" x14ac:dyDescent="0.25">
      <c r="A470" s="5"/>
      <c r="B470" s="6" t="s">
        <v>143</v>
      </c>
      <c r="C470" s="7">
        <v>1706235</v>
      </c>
      <c r="D470" s="7">
        <v>165448.32000000001</v>
      </c>
      <c r="E470" s="7">
        <v>860160.75</v>
      </c>
      <c r="F470" s="7">
        <v>846074.25</v>
      </c>
      <c r="G470" s="7">
        <v>50.41</v>
      </c>
      <c r="H470" s="13">
        <f>SUM(H463:H468)</f>
        <v>0</v>
      </c>
      <c r="I470" s="11">
        <f t="shared" si="438"/>
        <v>1706235</v>
      </c>
      <c r="J470" s="11">
        <f t="shared" ref="J470:K470" si="444">I470*6/100+I470</f>
        <v>1808609.1</v>
      </c>
      <c r="K470" s="11">
        <f t="shared" si="444"/>
        <v>1917125.6460000002</v>
      </c>
    </row>
    <row r="471" spans="1:11" x14ac:dyDescent="0.25">
      <c r="A471" s="5"/>
      <c r="B471" s="6"/>
      <c r="C471" s="7"/>
      <c r="D471" s="7"/>
      <c r="E471" s="7"/>
      <c r="F471" s="7"/>
      <c r="G471" s="7"/>
      <c r="H471" s="13"/>
      <c r="I471" s="11">
        <f t="shared" si="438"/>
        <v>0</v>
      </c>
      <c r="J471" s="11">
        <f t="shared" ref="J471:K471" si="445">I471*6/100+I471</f>
        <v>0</v>
      </c>
      <c r="K471" s="11">
        <f t="shared" si="445"/>
        <v>0</v>
      </c>
    </row>
    <row r="472" spans="1:11" x14ac:dyDescent="0.25">
      <c r="A472" s="5"/>
      <c r="B472" s="6" t="s">
        <v>144</v>
      </c>
      <c r="C472" s="7"/>
      <c r="D472" s="7"/>
      <c r="E472" s="7"/>
      <c r="F472" s="7"/>
      <c r="G472" s="7"/>
      <c r="H472" s="13"/>
      <c r="I472" s="11">
        <f t="shared" si="438"/>
        <v>0</v>
      </c>
      <c r="J472" s="11">
        <f t="shared" ref="J472:K472" si="446">I472*6/100+I472</f>
        <v>0</v>
      </c>
      <c r="K472" s="11">
        <f t="shared" si="446"/>
        <v>0</v>
      </c>
    </row>
    <row r="473" spans="1:11" x14ac:dyDescent="0.25">
      <c r="A473" s="9"/>
      <c r="B473" s="10"/>
      <c r="C473" s="11"/>
      <c r="D473" s="11"/>
      <c r="E473" s="11"/>
      <c r="F473" s="11"/>
      <c r="G473" s="11"/>
      <c r="H473" s="13"/>
      <c r="I473" s="11">
        <f t="shared" si="438"/>
        <v>0</v>
      </c>
      <c r="J473" s="11">
        <f t="shared" ref="J473:K473" si="447">I473*6/100+I473</f>
        <v>0</v>
      </c>
      <c r="K473" s="11">
        <f t="shared" si="447"/>
        <v>0</v>
      </c>
    </row>
    <row r="474" spans="1:11" x14ac:dyDescent="0.25">
      <c r="A474" s="9" t="s">
        <v>1237</v>
      </c>
      <c r="B474" s="10" t="s">
        <v>145</v>
      </c>
      <c r="C474" s="11">
        <v>457</v>
      </c>
      <c r="D474" s="11">
        <v>70</v>
      </c>
      <c r="E474" s="11">
        <v>332.5</v>
      </c>
      <c r="F474" s="11">
        <v>124.5</v>
      </c>
      <c r="G474" s="11">
        <v>72.75</v>
      </c>
      <c r="H474" s="13"/>
      <c r="I474" s="11">
        <f t="shared" si="438"/>
        <v>457</v>
      </c>
      <c r="J474" s="11">
        <f t="shared" ref="J474:K474" si="448">I474*6/100+I474</f>
        <v>484.42</v>
      </c>
      <c r="K474" s="11">
        <f t="shared" si="448"/>
        <v>513.48519999999996</v>
      </c>
    </row>
    <row r="475" spans="1:11" x14ac:dyDescent="0.25">
      <c r="A475" s="9" t="s">
        <v>1238</v>
      </c>
      <c r="B475" s="10" t="s">
        <v>146</v>
      </c>
      <c r="C475" s="11">
        <v>67190</v>
      </c>
      <c r="D475" s="11">
        <v>6498.6</v>
      </c>
      <c r="E475" s="11">
        <v>24603.599999999999</v>
      </c>
      <c r="F475" s="11">
        <v>42586.400000000001</v>
      </c>
      <c r="G475" s="11">
        <v>36.61</v>
      </c>
      <c r="H475" s="13"/>
      <c r="I475" s="11">
        <f t="shared" si="438"/>
        <v>67190</v>
      </c>
      <c r="J475" s="11">
        <f t="shared" ref="J475:K475" si="449">I475*6/100+I475</f>
        <v>71221.399999999994</v>
      </c>
      <c r="K475" s="11">
        <f t="shared" si="449"/>
        <v>75494.683999999994</v>
      </c>
    </row>
    <row r="476" spans="1:11" x14ac:dyDescent="0.25">
      <c r="A476" s="9" t="s">
        <v>1239</v>
      </c>
      <c r="B476" s="10" t="s">
        <v>147</v>
      </c>
      <c r="C476" s="11">
        <v>312732</v>
      </c>
      <c r="D476" s="11">
        <v>29956.639999999999</v>
      </c>
      <c r="E476" s="11">
        <v>159802.85999999999</v>
      </c>
      <c r="F476" s="11">
        <v>152929.14000000001</v>
      </c>
      <c r="G476" s="11">
        <v>51.09</v>
      </c>
      <c r="H476" s="13"/>
      <c r="I476" s="11">
        <f t="shared" si="438"/>
        <v>312732</v>
      </c>
      <c r="J476" s="11">
        <f t="shared" ref="J476:K476" si="450">I476*6/100+I476</f>
        <v>331495.92</v>
      </c>
      <c r="K476" s="11">
        <f t="shared" si="450"/>
        <v>351385.6752</v>
      </c>
    </row>
    <row r="477" spans="1:11" x14ac:dyDescent="0.25">
      <c r="A477" s="9" t="s">
        <v>1240</v>
      </c>
      <c r="B477" s="10" t="s">
        <v>148</v>
      </c>
      <c r="C477" s="11">
        <v>10776</v>
      </c>
      <c r="D477" s="11">
        <v>1184.76</v>
      </c>
      <c r="E477" s="11">
        <v>5646.36</v>
      </c>
      <c r="F477" s="11">
        <v>5129.6400000000003</v>
      </c>
      <c r="G477" s="11">
        <v>52.39</v>
      </c>
      <c r="H477" s="13"/>
      <c r="I477" s="11">
        <f t="shared" si="438"/>
        <v>10776</v>
      </c>
      <c r="J477" s="11">
        <f t="shared" ref="J477:K477" si="451">I477*6/100+I477</f>
        <v>11422.56</v>
      </c>
      <c r="K477" s="11">
        <f t="shared" si="451"/>
        <v>12107.9136</v>
      </c>
    </row>
    <row r="478" spans="1:11" x14ac:dyDescent="0.25">
      <c r="A478" s="9"/>
      <c r="B478" s="10"/>
      <c r="C478" s="11"/>
      <c r="D478" s="11"/>
      <c r="E478" s="11"/>
      <c r="F478" s="11"/>
      <c r="G478" s="11"/>
      <c r="H478" s="13"/>
      <c r="I478" s="11">
        <f t="shared" si="438"/>
        <v>0</v>
      </c>
      <c r="J478" s="11">
        <f t="shared" ref="J478:K478" si="452">I478*6/100+I478</f>
        <v>0</v>
      </c>
      <c r="K478" s="11">
        <f t="shared" si="452"/>
        <v>0</v>
      </c>
    </row>
    <row r="479" spans="1:11" x14ac:dyDescent="0.25">
      <c r="A479" s="5"/>
      <c r="B479" s="6" t="s">
        <v>149</v>
      </c>
      <c r="C479" s="7">
        <v>391155</v>
      </c>
      <c r="D479" s="7">
        <v>37710</v>
      </c>
      <c r="E479" s="7">
        <v>190385.32</v>
      </c>
      <c r="F479" s="7">
        <v>200769.68</v>
      </c>
      <c r="G479" s="7">
        <v>48.67</v>
      </c>
      <c r="H479" s="13">
        <f>SUM(H474:H477)</f>
        <v>0</v>
      </c>
      <c r="I479" s="11">
        <f t="shared" si="438"/>
        <v>391155</v>
      </c>
      <c r="J479" s="11">
        <f t="shared" ref="J479:K479" si="453">I479*6/100+I479</f>
        <v>414624.3</v>
      </c>
      <c r="K479" s="11">
        <f t="shared" si="453"/>
        <v>439501.75799999997</v>
      </c>
    </row>
    <row r="480" spans="1:11" x14ac:dyDescent="0.25">
      <c r="A480" s="5"/>
      <c r="B480" s="6"/>
      <c r="C480" s="7"/>
      <c r="D480" s="7"/>
      <c r="E480" s="7"/>
      <c r="F480" s="7"/>
      <c r="G480" s="7"/>
      <c r="H480" s="13"/>
      <c r="I480" s="11">
        <f t="shared" si="438"/>
        <v>0</v>
      </c>
      <c r="J480" s="11">
        <f t="shared" ref="J480:K480" si="454">I480*6/100+I480</f>
        <v>0</v>
      </c>
      <c r="K480" s="11">
        <f t="shared" si="454"/>
        <v>0</v>
      </c>
    </row>
    <row r="481" spans="1:11" x14ac:dyDescent="0.25">
      <c r="A481" s="5"/>
      <c r="B481" s="6" t="s">
        <v>150</v>
      </c>
      <c r="C481" s="7"/>
      <c r="D481" s="7"/>
      <c r="E481" s="7"/>
      <c r="F481" s="7"/>
      <c r="G481" s="7"/>
      <c r="H481" s="13"/>
      <c r="I481" s="11">
        <f t="shared" si="438"/>
        <v>0</v>
      </c>
      <c r="J481" s="11">
        <f t="shared" ref="J481:K481" si="455">I481*6/100+I481</f>
        <v>0</v>
      </c>
      <c r="K481" s="11">
        <f t="shared" si="455"/>
        <v>0</v>
      </c>
    </row>
    <row r="482" spans="1:11" x14ac:dyDescent="0.25">
      <c r="A482" s="9"/>
      <c r="B482" s="10"/>
      <c r="C482" s="11"/>
      <c r="D482" s="11"/>
      <c r="E482" s="11"/>
      <c r="F482" s="11"/>
      <c r="G482" s="11"/>
      <c r="H482" s="13"/>
      <c r="I482" s="11">
        <f t="shared" si="438"/>
        <v>0</v>
      </c>
      <c r="J482" s="11">
        <f t="shared" ref="J482:K482" si="456">I482*6/100+I482</f>
        <v>0</v>
      </c>
      <c r="K482" s="11">
        <f t="shared" si="456"/>
        <v>0</v>
      </c>
    </row>
    <row r="483" spans="1:11" x14ac:dyDescent="0.25">
      <c r="A483" s="9" t="s">
        <v>1241</v>
      </c>
      <c r="B483" s="10" t="s">
        <v>151</v>
      </c>
      <c r="C483" s="11">
        <v>28414</v>
      </c>
      <c r="D483" s="11">
        <v>0</v>
      </c>
      <c r="E483" s="11">
        <v>0</v>
      </c>
      <c r="F483" s="11">
        <v>28414</v>
      </c>
      <c r="G483" s="11">
        <v>0</v>
      </c>
      <c r="H483" s="13"/>
      <c r="I483" s="11">
        <f t="shared" si="438"/>
        <v>28414</v>
      </c>
      <c r="J483" s="11">
        <f t="shared" ref="J483:K483" si="457">I483*6/100+I483</f>
        <v>30118.84</v>
      </c>
      <c r="K483" s="11">
        <f t="shared" si="457"/>
        <v>31925.970399999998</v>
      </c>
    </row>
    <row r="484" spans="1:11" x14ac:dyDescent="0.25">
      <c r="A484" s="9" t="s">
        <v>1242</v>
      </c>
      <c r="B484" s="10" t="s">
        <v>152</v>
      </c>
      <c r="C484" s="11">
        <v>39940</v>
      </c>
      <c r="D484" s="11">
        <v>0</v>
      </c>
      <c r="E484" s="11">
        <v>0</v>
      </c>
      <c r="F484" s="11">
        <v>39940</v>
      </c>
      <c r="G484" s="11">
        <v>0</v>
      </c>
      <c r="H484" s="13"/>
      <c r="I484" s="11">
        <f t="shared" si="438"/>
        <v>39940</v>
      </c>
      <c r="J484" s="11">
        <f t="shared" ref="J484:K484" si="458">I484*6/100+I484</f>
        <v>42336.4</v>
      </c>
      <c r="K484" s="11">
        <f t="shared" si="458"/>
        <v>44876.584000000003</v>
      </c>
    </row>
    <row r="485" spans="1:11" x14ac:dyDescent="0.25">
      <c r="A485" s="9" t="s">
        <v>1243</v>
      </c>
      <c r="B485" s="10" t="s">
        <v>153</v>
      </c>
      <c r="C485" s="11">
        <v>27092</v>
      </c>
      <c r="D485" s="11">
        <v>0</v>
      </c>
      <c r="E485" s="11">
        <v>0</v>
      </c>
      <c r="F485" s="11">
        <v>27092</v>
      </c>
      <c r="G485" s="11">
        <v>0</v>
      </c>
      <c r="H485" s="13"/>
      <c r="I485" s="11">
        <f t="shared" si="438"/>
        <v>27092</v>
      </c>
      <c r="J485" s="11">
        <f t="shared" ref="J485:K485" si="459">I485*6/100+I485</f>
        <v>28717.52</v>
      </c>
      <c r="K485" s="11">
        <f t="shared" si="459"/>
        <v>30440.571199999998</v>
      </c>
    </row>
    <row r="486" spans="1:11" x14ac:dyDescent="0.25">
      <c r="A486" s="9"/>
      <c r="B486" s="10"/>
      <c r="C486" s="11"/>
      <c r="D486" s="11"/>
      <c r="E486" s="11"/>
      <c r="F486" s="11"/>
      <c r="G486" s="11"/>
      <c r="H486" s="13"/>
      <c r="I486" s="11">
        <f t="shared" si="438"/>
        <v>0</v>
      </c>
      <c r="J486" s="11">
        <f t="shared" ref="J486:K486" si="460">I486*6/100+I486</f>
        <v>0</v>
      </c>
      <c r="K486" s="11">
        <f t="shared" si="460"/>
        <v>0</v>
      </c>
    </row>
    <row r="487" spans="1:11" x14ac:dyDescent="0.25">
      <c r="A487" s="5"/>
      <c r="B487" s="6" t="s">
        <v>154</v>
      </c>
      <c r="C487" s="7">
        <v>95446</v>
      </c>
      <c r="D487" s="7">
        <v>0</v>
      </c>
      <c r="E487" s="7">
        <v>0</v>
      </c>
      <c r="F487" s="7">
        <v>95446</v>
      </c>
      <c r="G487" s="7">
        <v>0</v>
      </c>
      <c r="H487" s="13">
        <f>SUM(H483:H485)</f>
        <v>0</v>
      </c>
      <c r="I487" s="11">
        <f t="shared" si="438"/>
        <v>95446</v>
      </c>
      <c r="J487" s="11">
        <f t="shared" ref="J487:K487" si="461">I487*6/100+I487</f>
        <v>101172.76</v>
      </c>
      <c r="K487" s="11">
        <f t="shared" si="461"/>
        <v>107243.1256</v>
      </c>
    </row>
    <row r="488" spans="1:11" x14ac:dyDescent="0.25">
      <c r="A488" s="5"/>
      <c r="B488" s="6"/>
      <c r="C488" s="7"/>
      <c r="D488" s="7"/>
      <c r="E488" s="7"/>
      <c r="F488" s="7"/>
      <c r="G488" s="7"/>
      <c r="H488" s="13"/>
      <c r="I488" s="11">
        <f t="shared" si="438"/>
        <v>0</v>
      </c>
      <c r="J488" s="11">
        <f t="shared" ref="J488:K488" si="462">I488*6/100+I488</f>
        <v>0</v>
      </c>
      <c r="K488" s="11">
        <f t="shared" si="462"/>
        <v>0</v>
      </c>
    </row>
    <row r="489" spans="1:11" x14ac:dyDescent="0.25">
      <c r="A489" s="5"/>
      <c r="B489" s="6" t="s">
        <v>155</v>
      </c>
      <c r="C489" s="7">
        <v>2192836</v>
      </c>
      <c r="D489" s="7">
        <v>203158.32</v>
      </c>
      <c r="E489" s="7">
        <v>1050546.07</v>
      </c>
      <c r="F489" s="7">
        <v>1142289.93</v>
      </c>
      <c r="G489" s="7">
        <v>47.9</v>
      </c>
      <c r="H489" s="13">
        <f>H470+H479+H487</f>
        <v>0</v>
      </c>
      <c r="I489" s="11">
        <f t="shared" si="438"/>
        <v>2192836</v>
      </c>
      <c r="J489" s="11">
        <f t="shared" ref="J489:K489" si="463">I489*6/100+I489</f>
        <v>2324406.16</v>
      </c>
      <c r="K489" s="11">
        <f t="shared" si="463"/>
        <v>2463870.5296</v>
      </c>
    </row>
    <row r="490" spans="1:11" x14ac:dyDescent="0.25">
      <c r="A490" s="5"/>
      <c r="B490" s="6"/>
      <c r="C490" s="7"/>
      <c r="D490" s="7"/>
      <c r="E490" s="7"/>
      <c r="F490" s="7"/>
      <c r="G490" s="7"/>
      <c r="H490" s="13"/>
      <c r="I490" s="11">
        <f t="shared" si="438"/>
        <v>0</v>
      </c>
      <c r="J490" s="11">
        <f t="shared" ref="J490:K490" si="464">I490*6/100+I490</f>
        <v>0</v>
      </c>
      <c r="K490" s="11">
        <f t="shared" si="464"/>
        <v>0</v>
      </c>
    </row>
    <row r="491" spans="1:11" x14ac:dyDescent="0.25">
      <c r="A491" s="5"/>
      <c r="B491" s="6" t="s">
        <v>156</v>
      </c>
      <c r="C491" s="7">
        <v>2192836</v>
      </c>
      <c r="D491" s="7">
        <v>203158.32</v>
      </c>
      <c r="E491" s="7">
        <v>1050546.07</v>
      </c>
      <c r="F491" s="7">
        <v>1142289.93</v>
      </c>
      <c r="G491" s="7">
        <v>47.9</v>
      </c>
      <c r="H491" s="13">
        <f>H489</f>
        <v>0</v>
      </c>
      <c r="I491" s="11">
        <f t="shared" si="438"/>
        <v>2192836</v>
      </c>
      <c r="J491" s="11">
        <f t="shared" ref="J491:K491" si="465">I491*6/100+I491</f>
        <v>2324406.16</v>
      </c>
      <c r="K491" s="11">
        <f t="shared" si="465"/>
        <v>2463870.5296</v>
      </c>
    </row>
    <row r="492" spans="1:11" x14ac:dyDescent="0.25">
      <c r="A492" s="5"/>
      <c r="B492" s="6"/>
      <c r="C492" s="7"/>
      <c r="D492" s="7"/>
      <c r="E492" s="7"/>
      <c r="F492" s="7"/>
      <c r="G492" s="7"/>
      <c r="H492" s="13"/>
      <c r="I492" s="11">
        <f t="shared" si="438"/>
        <v>0</v>
      </c>
      <c r="J492" s="11">
        <f t="shared" ref="J492:K492" si="466">I492*6/100+I492</f>
        <v>0</v>
      </c>
      <c r="K492" s="11">
        <f t="shared" si="466"/>
        <v>0</v>
      </c>
    </row>
    <row r="493" spans="1:11" x14ac:dyDescent="0.25">
      <c r="A493" s="5"/>
      <c r="B493" s="6" t="s">
        <v>218</v>
      </c>
      <c r="C493" s="7"/>
      <c r="D493" s="7"/>
      <c r="E493" s="7"/>
      <c r="F493" s="7"/>
      <c r="G493" s="7"/>
      <c r="H493" s="13"/>
      <c r="I493" s="11">
        <f t="shared" si="438"/>
        <v>0</v>
      </c>
      <c r="J493" s="11">
        <f t="shared" ref="J493:K493" si="467">I493*6/100+I493</f>
        <v>0</v>
      </c>
      <c r="K493" s="11">
        <f t="shared" si="467"/>
        <v>0</v>
      </c>
    </row>
    <row r="494" spans="1:11" x14ac:dyDescent="0.25">
      <c r="A494" s="9"/>
      <c r="B494" s="10"/>
      <c r="C494" s="11"/>
      <c r="D494" s="11"/>
      <c r="E494" s="11"/>
      <c r="F494" s="11"/>
      <c r="G494" s="11"/>
      <c r="H494" s="13"/>
      <c r="I494" s="11">
        <f t="shared" si="438"/>
        <v>0</v>
      </c>
      <c r="J494" s="11">
        <f t="shared" ref="J494:K494" si="468">I494*6/100+I494</f>
        <v>0</v>
      </c>
      <c r="K494" s="11">
        <f t="shared" si="468"/>
        <v>0</v>
      </c>
    </row>
    <row r="495" spans="1:11" x14ac:dyDescent="0.25">
      <c r="A495" s="9" t="s">
        <v>1244</v>
      </c>
      <c r="B495" s="10" t="s">
        <v>243</v>
      </c>
      <c r="C495" s="11">
        <v>47298</v>
      </c>
      <c r="D495" s="11">
        <v>1628.89</v>
      </c>
      <c r="E495" s="11">
        <v>8301.58</v>
      </c>
      <c r="F495" s="11">
        <v>38996.42</v>
      </c>
      <c r="G495" s="11">
        <v>17.55</v>
      </c>
      <c r="H495" s="13"/>
      <c r="I495" s="11">
        <f t="shared" si="438"/>
        <v>47298</v>
      </c>
      <c r="J495" s="11">
        <f t="shared" ref="J495:K495" si="469">I495*6/100+I495</f>
        <v>50135.88</v>
      </c>
      <c r="K495" s="11">
        <f t="shared" si="469"/>
        <v>53144.032800000001</v>
      </c>
    </row>
    <row r="496" spans="1:11" x14ac:dyDescent="0.25">
      <c r="A496" s="9" t="s">
        <v>1245</v>
      </c>
      <c r="B496" s="10" t="s">
        <v>244</v>
      </c>
      <c r="C496" s="11">
        <v>11280</v>
      </c>
      <c r="D496" s="11">
        <v>1800</v>
      </c>
      <c r="E496" s="11">
        <v>2250</v>
      </c>
      <c r="F496" s="11">
        <v>9030</v>
      </c>
      <c r="G496" s="11">
        <v>19.940000000000001</v>
      </c>
      <c r="H496" s="13"/>
      <c r="I496" s="11">
        <f t="shared" si="438"/>
        <v>11280</v>
      </c>
      <c r="J496" s="11">
        <f t="shared" ref="J496:K496" si="470">I496*6/100+I496</f>
        <v>11956.8</v>
      </c>
      <c r="K496" s="11">
        <f t="shared" si="470"/>
        <v>12674.207999999999</v>
      </c>
    </row>
    <row r="497" spans="1:11" x14ac:dyDescent="0.25">
      <c r="A497" s="9"/>
      <c r="B497" s="10"/>
      <c r="C497" s="11"/>
      <c r="D497" s="11"/>
      <c r="E497" s="11"/>
      <c r="F497" s="11"/>
      <c r="G497" s="11"/>
      <c r="H497" s="13"/>
      <c r="I497" s="11">
        <f t="shared" si="438"/>
        <v>0</v>
      </c>
      <c r="J497" s="11">
        <f t="shared" ref="J497:K497" si="471">I497*6/100+I497</f>
        <v>0</v>
      </c>
      <c r="K497" s="11">
        <f t="shared" si="471"/>
        <v>0</v>
      </c>
    </row>
    <row r="498" spans="1:11" x14ac:dyDescent="0.25">
      <c r="A498" s="5"/>
      <c r="B498" s="6" t="s">
        <v>250</v>
      </c>
      <c r="C498" s="7">
        <v>58578</v>
      </c>
      <c r="D498" s="7">
        <v>3428.89</v>
      </c>
      <c r="E498" s="7">
        <v>10551.58</v>
      </c>
      <c r="F498" s="7">
        <v>48026.42</v>
      </c>
      <c r="G498" s="7">
        <v>18.010000000000002</v>
      </c>
      <c r="H498" s="13">
        <f>SUM(H495:H496)</f>
        <v>0</v>
      </c>
      <c r="I498" s="11">
        <f t="shared" si="438"/>
        <v>58578</v>
      </c>
      <c r="J498" s="11">
        <f t="shared" ref="J498:K498" si="472">I498*6/100+I498</f>
        <v>62092.68</v>
      </c>
      <c r="K498" s="11">
        <f t="shared" si="472"/>
        <v>65818.2408</v>
      </c>
    </row>
    <row r="499" spans="1:11" x14ac:dyDescent="0.25">
      <c r="A499" s="9"/>
      <c r="B499" s="10"/>
      <c r="C499" s="11"/>
      <c r="D499" s="11"/>
      <c r="E499" s="11"/>
      <c r="F499" s="11"/>
      <c r="G499" s="11"/>
      <c r="H499" s="13"/>
      <c r="I499" s="11">
        <f t="shared" si="438"/>
        <v>0</v>
      </c>
      <c r="J499" s="11">
        <f t="shared" ref="J499:K499" si="473">I499*6/100+I499</f>
        <v>0</v>
      </c>
      <c r="K499" s="11">
        <f t="shared" si="473"/>
        <v>0</v>
      </c>
    </row>
    <row r="500" spans="1:11" x14ac:dyDescent="0.25">
      <c r="A500" s="5"/>
      <c r="B500" s="6" t="s">
        <v>281</v>
      </c>
      <c r="C500" s="7">
        <v>2251414</v>
      </c>
      <c r="D500" s="7">
        <v>206587.21</v>
      </c>
      <c r="E500" s="7">
        <v>1061097.6499999999</v>
      </c>
      <c r="F500" s="7">
        <v>1190316.3500000001</v>
      </c>
      <c r="G500" s="7">
        <v>47.13</v>
      </c>
      <c r="H500" s="13">
        <f>H491+H498</f>
        <v>0</v>
      </c>
      <c r="I500" s="11">
        <f t="shared" si="438"/>
        <v>2251414</v>
      </c>
      <c r="J500" s="11">
        <f>J491+J498</f>
        <v>2386498.8400000003</v>
      </c>
      <c r="K500" s="11">
        <f>K491+K498</f>
        <v>2529688.7703999998</v>
      </c>
    </row>
    <row r="501" spans="1:11" x14ac:dyDescent="0.25">
      <c r="A501" s="9"/>
      <c r="B501" s="10"/>
      <c r="C501" s="11"/>
      <c r="D501" s="11"/>
      <c r="E501" s="11"/>
      <c r="F501" s="11"/>
      <c r="G501" s="11"/>
      <c r="H501" s="13"/>
      <c r="I501" s="10"/>
      <c r="J501" s="11">
        <f t="shared" ref="J501:K501" si="474">I501*6/100+I501</f>
        <v>0</v>
      </c>
      <c r="K501" s="11">
        <f t="shared" si="474"/>
        <v>0</v>
      </c>
    </row>
    <row r="502" spans="1:11" x14ac:dyDescent="0.25">
      <c r="A502" s="2"/>
      <c r="B502" s="1"/>
      <c r="C502" s="3"/>
      <c r="D502" s="3"/>
      <c r="E502" s="3"/>
      <c r="F502" s="3"/>
      <c r="G502" s="3"/>
    </row>
  </sheetData>
  <autoFilter ref="A1:I50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topLeftCell="A4" workbookViewId="0">
      <selection activeCell="C25" sqref="C25"/>
    </sheetView>
  </sheetViews>
  <sheetFormatPr defaultRowHeight="14.25" x14ac:dyDescent="0.2"/>
  <cols>
    <col min="1" max="1" width="52.85546875" style="1" customWidth="1"/>
    <col min="2" max="2" width="15" style="1" customWidth="1"/>
    <col min="3" max="3" width="14.7109375" style="42" customWidth="1"/>
    <col min="4" max="5" width="14.7109375" style="14" customWidth="1"/>
    <col min="6" max="16384" width="9.140625" style="1"/>
  </cols>
  <sheetData>
    <row r="1" spans="1:5" s="4" customFormat="1" ht="15" x14ac:dyDescent="0.25">
      <c r="A1" s="21" t="s">
        <v>1261</v>
      </c>
      <c r="B1" s="22"/>
      <c r="C1" s="23"/>
      <c r="D1" s="24"/>
      <c r="E1" s="25"/>
    </row>
    <row r="2" spans="1:5" s="4" customFormat="1" ht="45" x14ac:dyDescent="0.25">
      <c r="A2" s="26" t="s">
        <v>1262</v>
      </c>
      <c r="B2" s="27" t="s">
        <v>1271</v>
      </c>
      <c r="C2" s="28" t="s">
        <v>1272</v>
      </c>
      <c r="D2" s="29" t="s">
        <v>1263</v>
      </c>
      <c r="E2" s="30" t="s">
        <v>1273</v>
      </c>
    </row>
    <row r="3" spans="1:5" x14ac:dyDescent="0.2">
      <c r="A3" s="31"/>
      <c r="B3" s="10"/>
      <c r="C3" s="32"/>
      <c r="D3" s="13"/>
      <c r="E3" s="33"/>
    </row>
    <row r="4" spans="1:5" x14ac:dyDescent="0.2">
      <c r="A4" s="31" t="s">
        <v>156</v>
      </c>
      <c r="B4" s="13">
        <f>'All Deptment'!C219</f>
        <v>84760535</v>
      </c>
      <c r="C4" s="32">
        <f>'All Deptment'!I219</f>
        <v>84772674.909999982</v>
      </c>
      <c r="D4" s="32">
        <f>'All Deptment'!J219</f>
        <v>92335088.247199982</v>
      </c>
      <c r="E4" s="32">
        <f>'All Deptment'!K219</f>
        <v>97845193.542032003</v>
      </c>
    </row>
    <row r="5" spans="1:5" x14ac:dyDescent="0.2">
      <c r="A5" s="31" t="s">
        <v>185</v>
      </c>
      <c r="B5" s="13">
        <f>'All Deptment'!C263</f>
        <v>12865286</v>
      </c>
      <c r="C5" s="32">
        <f>'All Deptment'!I263</f>
        <v>12865286</v>
      </c>
      <c r="D5" s="32">
        <f>'All Deptment'!J263</f>
        <v>13637203.16</v>
      </c>
      <c r="E5" s="32">
        <f>'All Deptment'!K263</f>
        <v>14455435.349600002</v>
      </c>
    </row>
    <row r="6" spans="1:5" x14ac:dyDescent="0.2">
      <c r="A6" s="31" t="s">
        <v>217</v>
      </c>
      <c r="B6" s="13">
        <f>'All Deptment'!C313</f>
        <v>27981801</v>
      </c>
      <c r="C6" s="32">
        <f>'All Deptment'!I313</f>
        <v>31569926.689999998</v>
      </c>
      <c r="D6" s="32">
        <f>'All Deptment'!J313</f>
        <v>35242129.773000002</v>
      </c>
      <c r="E6" s="32">
        <f>'All Deptment'!K313</f>
        <v>34419858.299380004</v>
      </c>
    </row>
    <row r="7" spans="1:5" x14ac:dyDescent="0.2">
      <c r="A7" s="31" t="s">
        <v>250</v>
      </c>
      <c r="B7" s="13">
        <f>'All Deptment'!C352</f>
        <v>29985878</v>
      </c>
      <c r="C7" s="32">
        <f>'All Deptment'!I352</f>
        <v>46188562</v>
      </c>
      <c r="D7" s="32">
        <f>'All Deptment'!J352</f>
        <v>32680224.459999997</v>
      </c>
      <c r="E7" s="32">
        <f>'All Deptment'!K352</f>
        <v>34241037.927600004</v>
      </c>
    </row>
    <row r="8" spans="1:5" x14ac:dyDescent="0.2">
      <c r="A8" s="31" t="s">
        <v>255</v>
      </c>
      <c r="B8" s="13">
        <f>'All Deptment'!C360</f>
        <v>3583659</v>
      </c>
      <c r="C8" s="32">
        <f>'All Deptment'!I360</f>
        <v>4583659</v>
      </c>
      <c r="D8" s="32">
        <f>'All Deptment'!J360</f>
        <v>4858678.54</v>
      </c>
      <c r="E8" s="32">
        <f>'All Deptment'!K360</f>
        <v>5150199.2523999996</v>
      </c>
    </row>
    <row r="9" spans="1:5" x14ac:dyDescent="0.2">
      <c r="A9" s="31" t="s">
        <v>258</v>
      </c>
      <c r="B9" s="13">
        <f>'All Deptment'!C366</f>
        <v>7800000</v>
      </c>
      <c r="C9" s="32">
        <f>'All Deptment'!I366</f>
        <v>7800000</v>
      </c>
      <c r="D9" s="32">
        <f>'All Deptment'!J366</f>
        <v>8268000</v>
      </c>
      <c r="E9" s="32">
        <f>'All Deptment'!K366</f>
        <v>8764080</v>
      </c>
    </row>
    <row r="10" spans="1:5" x14ac:dyDescent="0.2">
      <c r="A10" s="31" t="s">
        <v>260</v>
      </c>
      <c r="B10" s="13">
        <f>'All Deptment'!C372</f>
        <v>1184232</v>
      </c>
      <c r="C10" s="32">
        <f>'All Deptment'!I372</f>
        <v>1184232</v>
      </c>
      <c r="D10" s="32">
        <f>'All Deptment'!J372</f>
        <v>1255285.92</v>
      </c>
      <c r="E10" s="32">
        <f>'All Deptment'!K372</f>
        <v>1330603.0751999998</v>
      </c>
    </row>
    <row r="11" spans="1:5" x14ac:dyDescent="0.2">
      <c r="A11" s="31" t="s">
        <v>263</v>
      </c>
      <c r="B11" s="13">
        <f>'All Deptment'!C378</f>
        <v>541231</v>
      </c>
      <c r="C11" s="32">
        <f>'All Deptment'!I378</f>
        <v>541231</v>
      </c>
      <c r="D11" s="32">
        <f>'All Deptment'!J378</f>
        <v>573704.86</v>
      </c>
      <c r="E11" s="32">
        <f>'All Deptment'!K378</f>
        <v>608127.15159999998</v>
      </c>
    </row>
    <row r="12" spans="1:5" x14ac:dyDescent="0.2">
      <c r="A12" s="31" t="s">
        <v>265</v>
      </c>
      <c r="B12" s="13">
        <f>'All Deptment'!C384</f>
        <v>5506700</v>
      </c>
      <c r="C12" s="32">
        <f>'All Deptment'!I384</f>
        <v>5506700</v>
      </c>
      <c r="D12" s="32">
        <f>'All Deptment'!J384</f>
        <v>5837102</v>
      </c>
      <c r="E12" s="32">
        <f>'All Deptment'!K384</f>
        <v>6187328.1200000001</v>
      </c>
    </row>
    <row r="13" spans="1:5" x14ac:dyDescent="0.2">
      <c r="A13" s="31" t="s">
        <v>280</v>
      </c>
      <c r="B13" s="13">
        <f>'All Deptment'!C402</f>
        <v>8148576</v>
      </c>
      <c r="C13" s="32">
        <f>'All Deptment'!I402</f>
        <v>8148576</v>
      </c>
      <c r="D13" s="32">
        <f>'All Deptment'!J402</f>
        <v>8659934.5199999996</v>
      </c>
      <c r="E13" s="32">
        <f>'All Deptment'!K402</f>
        <v>9179530.5911999997</v>
      </c>
    </row>
    <row r="14" spans="1:5" x14ac:dyDescent="0.2">
      <c r="A14" s="31"/>
      <c r="B14" s="10"/>
      <c r="C14" s="32"/>
      <c r="D14" s="13"/>
      <c r="E14" s="33"/>
    </row>
    <row r="15" spans="1:5" s="4" customFormat="1" ht="15" x14ac:dyDescent="0.25">
      <c r="A15" s="26" t="s">
        <v>281</v>
      </c>
      <c r="B15" s="12">
        <f>SUM(B4:B13)</f>
        <v>182357898</v>
      </c>
      <c r="C15" s="12">
        <f t="shared" ref="C15:E15" si="0">SUM(C4:C13)</f>
        <v>203160847.59999996</v>
      </c>
      <c r="D15" s="12">
        <f t="shared" si="0"/>
        <v>203347351.48019999</v>
      </c>
      <c r="E15" s="34">
        <f t="shared" si="0"/>
        <v>212181393.30901203</v>
      </c>
    </row>
    <row r="16" spans="1:5" x14ac:dyDescent="0.2">
      <c r="A16" s="31"/>
      <c r="B16" s="10"/>
      <c r="C16" s="32"/>
      <c r="D16" s="13"/>
      <c r="E16" s="33"/>
    </row>
    <row r="17" spans="1:5" x14ac:dyDescent="0.2">
      <c r="A17" s="31" t="s">
        <v>1264</v>
      </c>
      <c r="B17" s="13">
        <f>'All Deptment'!C436</f>
        <v>50437065</v>
      </c>
      <c r="C17" s="32">
        <f>'All Deptment'!I436</f>
        <v>60037687.910000011</v>
      </c>
      <c r="D17" s="32">
        <f>'All Deptment'!J436</f>
        <v>49139742</v>
      </c>
      <c r="E17" s="32">
        <f>'All Deptment'!K436</f>
        <v>47374152.420000002</v>
      </c>
    </row>
    <row r="18" spans="1:5" x14ac:dyDescent="0.2">
      <c r="A18" s="31"/>
      <c r="B18" s="10"/>
      <c r="C18" s="32"/>
      <c r="D18" s="13"/>
      <c r="E18" s="33"/>
    </row>
    <row r="19" spans="1:5" s="4" customFormat="1" ht="15" x14ac:dyDescent="0.25">
      <c r="A19" s="26" t="s">
        <v>1265</v>
      </c>
      <c r="B19" s="12">
        <f>B15+B17</f>
        <v>232794963</v>
      </c>
      <c r="C19" s="35">
        <f>C15+C17</f>
        <v>263198535.50999999</v>
      </c>
      <c r="D19" s="35">
        <f t="shared" ref="D19:E19" si="1">D15+D17</f>
        <v>252487093.48019999</v>
      </c>
      <c r="E19" s="36">
        <f t="shared" si="1"/>
        <v>259555545.72901201</v>
      </c>
    </row>
    <row r="20" spans="1:5" x14ac:dyDescent="0.2">
      <c r="A20" s="31"/>
      <c r="B20" s="10"/>
      <c r="C20" s="32"/>
      <c r="D20" s="13"/>
      <c r="E20" s="33"/>
    </row>
    <row r="21" spans="1:5" x14ac:dyDescent="0.2">
      <c r="A21" s="31" t="s">
        <v>91</v>
      </c>
      <c r="B21" s="13">
        <f>'All Deptment'!C124</f>
        <v>-232794962</v>
      </c>
      <c r="C21" s="32">
        <f>'All Deptment'!I124</f>
        <v>-263198535.74000001</v>
      </c>
      <c r="D21" s="32">
        <f>'All Deptment'!J124</f>
        <v>-252487093.75999999</v>
      </c>
      <c r="E21" s="32">
        <f>'All Deptment'!K124</f>
        <v>-259555545.28560001</v>
      </c>
    </row>
    <row r="22" spans="1:5" x14ac:dyDescent="0.2">
      <c r="A22" s="31"/>
      <c r="B22" s="10"/>
      <c r="C22" s="32"/>
      <c r="D22" s="13"/>
      <c r="E22" s="33"/>
    </row>
    <row r="23" spans="1:5" s="4" customFormat="1" ht="15" x14ac:dyDescent="0.25">
      <c r="A23" s="26" t="s">
        <v>1266</v>
      </c>
      <c r="B23" s="12">
        <f>SUM(B19:B21)</f>
        <v>1</v>
      </c>
      <c r="C23" s="12">
        <f t="shared" ref="C23:E23" si="2">SUM(C19:C21)</f>
        <v>-0.23000001907348633</v>
      </c>
      <c r="D23" s="12">
        <f t="shared" si="2"/>
        <v>-0.27979999780654907</v>
      </c>
      <c r="E23" s="34">
        <f t="shared" si="2"/>
        <v>0.44341200590133667</v>
      </c>
    </row>
    <row r="24" spans="1:5" ht="15" thickBot="1" x14ac:dyDescent="0.25">
      <c r="A24" s="37"/>
      <c r="B24" s="38"/>
      <c r="C24" s="39"/>
      <c r="D24" s="40"/>
      <c r="E24" s="41"/>
    </row>
    <row r="25" spans="1:5" x14ac:dyDescent="0.2">
      <c r="B25" s="14"/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51"/>
  <sheetViews>
    <sheetView zoomScaleNormal="100" workbookViewId="0">
      <pane ySplit="1" topLeftCell="A22" activePane="bottomLeft" state="frozen"/>
      <selection pane="bottomLeft" activeCell="N22" sqref="N22"/>
    </sheetView>
  </sheetViews>
  <sheetFormatPr defaultRowHeight="14.25" x14ac:dyDescent="0.2"/>
  <cols>
    <col min="1" max="1" width="27.140625" style="141" customWidth="1"/>
    <col min="2" max="2" width="71.140625" style="122" customWidth="1"/>
    <col min="3" max="3" width="14.7109375" style="142" bestFit="1" customWidth="1"/>
    <col min="4" max="4" width="13.5703125" style="142" bestFit="1" customWidth="1"/>
    <col min="5" max="5" width="14.7109375" style="142" bestFit="1" customWidth="1"/>
    <col min="6" max="6" width="14" style="142" bestFit="1" customWidth="1"/>
    <col min="7" max="7" width="9.42578125" style="142" bestFit="1" customWidth="1"/>
    <col min="8" max="8" width="16.140625" style="143" customWidth="1"/>
    <col min="9" max="9" width="14" style="143" customWidth="1"/>
    <col min="10" max="10" width="15.7109375" style="122" customWidth="1"/>
    <col min="11" max="11" width="16.28515625" style="122" customWidth="1"/>
    <col min="12" max="16384" width="9.140625" style="122"/>
  </cols>
  <sheetData>
    <row r="1" spans="1:11" s="110" customFormat="1" ht="47.25" x14ac:dyDescent="0.25">
      <c r="A1" s="103" t="s">
        <v>0</v>
      </c>
      <c r="B1" s="104" t="s">
        <v>1</v>
      </c>
      <c r="C1" s="105" t="s">
        <v>2</v>
      </c>
      <c r="D1" s="105" t="s">
        <v>3</v>
      </c>
      <c r="E1" s="105" t="s">
        <v>4</v>
      </c>
      <c r="F1" s="105" t="s">
        <v>5</v>
      </c>
      <c r="G1" s="105" t="s">
        <v>6</v>
      </c>
      <c r="H1" s="106" t="s">
        <v>1246</v>
      </c>
      <c r="I1" s="107" t="s">
        <v>1272</v>
      </c>
      <c r="J1" s="108" t="s">
        <v>1263</v>
      </c>
      <c r="K1" s="109" t="s">
        <v>1273</v>
      </c>
    </row>
    <row r="2" spans="1:11" s="116" customFormat="1" ht="15" x14ac:dyDescent="0.25">
      <c r="A2" s="111"/>
      <c r="B2" s="112"/>
      <c r="C2" s="113"/>
      <c r="D2" s="113"/>
      <c r="E2" s="113"/>
      <c r="F2" s="113"/>
      <c r="G2" s="113"/>
      <c r="H2" s="114"/>
      <c r="I2" s="114"/>
      <c r="J2" s="112"/>
      <c r="K2" s="115"/>
    </row>
    <row r="3" spans="1:11" s="116" customFormat="1" ht="15" x14ac:dyDescent="0.25">
      <c r="A3" s="111"/>
      <c r="B3" s="112" t="s">
        <v>7</v>
      </c>
      <c r="C3" s="113"/>
      <c r="D3" s="113"/>
      <c r="E3" s="113"/>
      <c r="F3" s="113"/>
      <c r="G3" s="113"/>
      <c r="H3" s="114"/>
      <c r="I3" s="114"/>
      <c r="J3" s="112"/>
      <c r="K3" s="115"/>
    </row>
    <row r="4" spans="1:11" s="116" customFormat="1" ht="15" x14ac:dyDescent="0.25">
      <c r="A4" s="111"/>
      <c r="B4" s="112" t="s">
        <v>8</v>
      </c>
      <c r="C4" s="113"/>
      <c r="D4" s="113"/>
      <c r="E4" s="113"/>
      <c r="F4" s="113"/>
      <c r="G4" s="113"/>
      <c r="H4" s="114"/>
      <c r="I4" s="114"/>
      <c r="J4" s="112"/>
      <c r="K4" s="115"/>
    </row>
    <row r="5" spans="1:11" s="116" customFormat="1" ht="15" x14ac:dyDescent="0.25">
      <c r="A5" s="111"/>
      <c r="B5" s="112" t="s">
        <v>9</v>
      </c>
      <c r="C5" s="113"/>
      <c r="D5" s="113"/>
      <c r="E5" s="113"/>
      <c r="F5" s="113"/>
      <c r="G5" s="113"/>
      <c r="H5" s="114"/>
      <c r="I5" s="114"/>
      <c r="J5" s="112"/>
      <c r="K5" s="115"/>
    </row>
    <row r="6" spans="1:11" s="116" customFormat="1" ht="15" x14ac:dyDescent="0.25">
      <c r="A6" s="111"/>
      <c r="B6" s="112" t="s">
        <v>10</v>
      </c>
      <c r="C6" s="113"/>
      <c r="D6" s="113"/>
      <c r="E6" s="113"/>
      <c r="F6" s="113"/>
      <c r="G6" s="113"/>
      <c r="H6" s="114"/>
      <c r="I6" s="114"/>
      <c r="J6" s="112"/>
      <c r="K6" s="115"/>
    </row>
    <row r="7" spans="1:11" x14ac:dyDescent="0.2">
      <c r="A7" s="117"/>
      <c r="B7" s="118"/>
      <c r="C7" s="119"/>
      <c r="D7" s="119"/>
      <c r="E7" s="119"/>
      <c r="F7" s="119"/>
      <c r="G7" s="119"/>
      <c r="H7" s="120"/>
      <c r="I7" s="120"/>
      <c r="J7" s="118"/>
      <c r="K7" s="121"/>
    </row>
    <row r="8" spans="1:11" x14ac:dyDescent="0.2">
      <c r="A8" s="117">
        <v>1.00010203E+19</v>
      </c>
      <c r="B8" s="118" t="s">
        <v>11</v>
      </c>
      <c r="C8" s="119">
        <v>-1336438</v>
      </c>
      <c r="D8" s="119">
        <v>-134097.9</v>
      </c>
      <c r="E8" s="119">
        <v>-879137.01</v>
      </c>
      <c r="F8" s="119">
        <v>-457300.99</v>
      </c>
      <c r="G8" s="119">
        <v>65.78</v>
      </c>
      <c r="H8" s="120">
        <f t="shared" ref="H8:K11" si="0">H1773</f>
        <v>0</v>
      </c>
      <c r="I8" s="120">
        <f t="shared" si="0"/>
        <v>-1336438</v>
      </c>
      <c r="J8" s="120">
        <f t="shared" si="0"/>
        <v>-1416624.28</v>
      </c>
      <c r="K8" s="123">
        <f t="shared" si="0"/>
        <v>-1501621.7368000001</v>
      </c>
    </row>
    <row r="9" spans="1:11" x14ac:dyDescent="0.2">
      <c r="A9" s="117">
        <v>1.00010215E+19</v>
      </c>
      <c r="B9" s="118" t="s">
        <v>12</v>
      </c>
      <c r="C9" s="119">
        <v>0</v>
      </c>
      <c r="D9" s="119">
        <v>-437505.07</v>
      </c>
      <c r="E9" s="119">
        <v>-2592197.23</v>
      </c>
      <c r="F9" s="119">
        <v>2592197.23</v>
      </c>
      <c r="G9" s="119">
        <v>0</v>
      </c>
      <c r="H9" s="120">
        <f t="shared" si="0"/>
        <v>0</v>
      </c>
      <c r="I9" s="120">
        <f t="shared" si="0"/>
        <v>0</v>
      </c>
      <c r="J9" s="120">
        <f t="shared" si="0"/>
        <v>0</v>
      </c>
      <c r="K9" s="123">
        <f t="shared" si="0"/>
        <v>0</v>
      </c>
    </row>
    <row r="10" spans="1:11" x14ac:dyDescent="0.2">
      <c r="A10" s="117">
        <v>1.0001023609999999E+19</v>
      </c>
      <c r="B10" s="118" t="s">
        <v>13</v>
      </c>
      <c r="C10" s="119">
        <v>-7462</v>
      </c>
      <c r="D10" s="119">
        <v>-424.54</v>
      </c>
      <c r="E10" s="119">
        <v>-2675.24</v>
      </c>
      <c r="F10" s="119">
        <v>-4786.76</v>
      </c>
      <c r="G10" s="119">
        <v>35.85</v>
      </c>
      <c r="H10" s="120">
        <f t="shared" si="0"/>
        <v>0</v>
      </c>
      <c r="I10" s="120">
        <f t="shared" si="0"/>
        <v>-7462</v>
      </c>
      <c r="J10" s="120">
        <f t="shared" si="0"/>
        <v>-7909.72</v>
      </c>
      <c r="K10" s="123">
        <f t="shared" si="0"/>
        <v>-8384.3032000000003</v>
      </c>
    </row>
    <row r="11" spans="1:11" x14ac:dyDescent="0.2">
      <c r="A11" s="117">
        <v>1.0001024529999999E+19</v>
      </c>
      <c r="B11" s="118" t="s">
        <v>14</v>
      </c>
      <c r="C11" s="119">
        <v>-21624</v>
      </c>
      <c r="D11" s="119">
        <v>-472.27</v>
      </c>
      <c r="E11" s="119">
        <v>-2833.62</v>
      </c>
      <c r="F11" s="119">
        <v>-18790.38</v>
      </c>
      <c r="G11" s="119">
        <v>13.1</v>
      </c>
      <c r="H11" s="120">
        <f t="shared" si="0"/>
        <v>0</v>
      </c>
      <c r="I11" s="120">
        <f t="shared" si="0"/>
        <v>-21624</v>
      </c>
      <c r="J11" s="120">
        <f t="shared" si="0"/>
        <v>-22921.439999999999</v>
      </c>
      <c r="K11" s="123">
        <f t="shared" si="0"/>
        <v>-24296.7264</v>
      </c>
    </row>
    <row r="12" spans="1:11" x14ac:dyDescent="0.2">
      <c r="A12" s="117">
        <v>1.00010251E+19</v>
      </c>
      <c r="B12" s="118" t="s">
        <v>15</v>
      </c>
      <c r="C12" s="119">
        <v>-1851215</v>
      </c>
      <c r="D12" s="119">
        <v>-150388.56</v>
      </c>
      <c r="E12" s="119">
        <v>-910685.16</v>
      </c>
      <c r="F12" s="119">
        <v>-940529.84</v>
      </c>
      <c r="G12" s="119">
        <v>49.19</v>
      </c>
      <c r="H12" s="120">
        <f>H1777+H1778</f>
        <v>0</v>
      </c>
      <c r="I12" s="120">
        <f>I1777+I1778</f>
        <v>-1851215</v>
      </c>
      <c r="J12" s="120">
        <f>J1777+J1778</f>
        <v>-1962287.9</v>
      </c>
      <c r="K12" s="123">
        <f>K1777+K1778</f>
        <v>-2080025.1739999999</v>
      </c>
    </row>
    <row r="13" spans="1:11" x14ac:dyDescent="0.2">
      <c r="A13" s="117">
        <v>1.0001025110000001E+19</v>
      </c>
      <c r="B13" s="118" t="s">
        <v>16</v>
      </c>
      <c r="C13" s="119">
        <v>-203238</v>
      </c>
      <c r="D13" s="119">
        <v>-4478.04</v>
      </c>
      <c r="E13" s="119">
        <v>-27772.080000000002</v>
      </c>
      <c r="F13" s="119">
        <v>-175465.92</v>
      </c>
      <c r="G13" s="119">
        <v>13.66</v>
      </c>
      <c r="H13" s="120">
        <f t="shared" ref="H13:K16" si="1">H1779</f>
        <v>0</v>
      </c>
      <c r="I13" s="120">
        <f t="shared" si="1"/>
        <v>-203238</v>
      </c>
      <c r="J13" s="120">
        <f t="shared" si="1"/>
        <v>-215432.28</v>
      </c>
      <c r="K13" s="123">
        <f t="shared" si="1"/>
        <v>-228358.21679999999</v>
      </c>
    </row>
    <row r="14" spans="1:11" x14ac:dyDescent="0.2">
      <c r="A14" s="117">
        <v>1.00010254E+19</v>
      </c>
      <c r="B14" s="118" t="s">
        <v>17</v>
      </c>
      <c r="C14" s="119">
        <v>-1256927</v>
      </c>
      <c r="D14" s="119">
        <v>0</v>
      </c>
      <c r="E14" s="119">
        <v>0</v>
      </c>
      <c r="F14" s="119">
        <v>-1256927</v>
      </c>
      <c r="G14" s="119">
        <v>0</v>
      </c>
      <c r="H14" s="120">
        <f t="shared" si="1"/>
        <v>0</v>
      </c>
      <c r="I14" s="120">
        <f t="shared" si="1"/>
        <v>-1256927</v>
      </c>
      <c r="J14" s="120">
        <f t="shared" si="1"/>
        <v>-1332342.6200000001</v>
      </c>
      <c r="K14" s="123">
        <f t="shared" si="1"/>
        <v>-1412283.1772</v>
      </c>
    </row>
    <row r="15" spans="1:11" x14ac:dyDescent="0.2">
      <c r="A15" s="117">
        <v>1.000102546E+19</v>
      </c>
      <c r="B15" s="118" t="s">
        <v>18</v>
      </c>
      <c r="C15" s="119">
        <v>-9803383</v>
      </c>
      <c r="D15" s="119">
        <v>-814874.46</v>
      </c>
      <c r="E15" s="119">
        <v>-4825116.54</v>
      </c>
      <c r="F15" s="119">
        <v>-4978266.46</v>
      </c>
      <c r="G15" s="119">
        <v>49.21</v>
      </c>
      <c r="H15" s="120">
        <f t="shared" si="1"/>
        <v>0</v>
      </c>
      <c r="I15" s="120">
        <f t="shared" si="1"/>
        <v>-9803383</v>
      </c>
      <c r="J15" s="120">
        <f t="shared" si="1"/>
        <v>-10391585.98</v>
      </c>
      <c r="K15" s="123">
        <f t="shared" si="1"/>
        <v>-11015081.138800001</v>
      </c>
    </row>
    <row r="16" spans="1:11" x14ac:dyDescent="0.2">
      <c r="A16" s="117">
        <v>1.000102548E+19</v>
      </c>
      <c r="B16" s="118" t="s">
        <v>19</v>
      </c>
      <c r="C16" s="119">
        <v>0</v>
      </c>
      <c r="D16" s="119">
        <v>328128.8</v>
      </c>
      <c r="E16" s="119">
        <v>1939676</v>
      </c>
      <c r="F16" s="119">
        <v>-1939676</v>
      </c>
      <c r="G16" s="119">
        <v>0</v>
      </c>
      <c r="H16" s="120">
        <f t="shared" si="1"/>
        <v>0</v>
      </c>
      <c r="I16" s="120">
        <f t="shared" si="1"/>
        <v>0</v>
      </c>
      <c r="J16" s="120">
        <f t="shared" si="1"/>
        <v>0</v>
      </c>
      <c r="K16" s="123">
        <f t="shared" si="1"/>
        <v>0</v>
      </c>
    </row>
    <row r="17" spans="1:11" x14ac:dyDescent="0.2">
      <c r="A17" s="117"/>
      <c r="B17" s="118"/>
      <c r="C17" s="119"/>
      <c r="D17" s="119"/>
      <c r="E17" s="119"/>
      <c r="F17" s="119"/>
      <c r="G17" s="119"/>
      <c r="H17" s="120"/>
      <c r="I17" s="120"/>
      <c r="J17" s="120"/>
      <c r="K17" s="123"/>
    </row>
    <row r="18" spans="1:11" s="116" customFormat="1" ht="15" x14ac:dyDescent="0.25">
      <c r="A18" s="111"/>
      <c r="B18" s="112" t="s">
        <v>20</v>
      </c>
      <c r="C18" s="113">
        <v>-14480287</v>
      </c>
      <c r="D18" s="113">
        <v>-1214112.04</v>
      </c>
      <c r="E18" s="113">
        <v>-7300740.8799999999</v>
      </c>
      <c r="F18" s="113">
        <v>-7179546.1200000001</v>
      </c>
      <c r="G18" s="113">
        <v>50.41</v>
      </c>
      <c r="H18" s="114">
        <f>SUM(H8:H16)</f>
        <v>0</v>
      </c>
      <c r="I18" s="114">
        <f>SUM(I8:I16)</f>
        <v>-14480287</v>
      </c>
      <c r="J18" s="114">
        <f>SUM(J8:J16)</f>
        <v>-15349104.220000001</v>
      </c>
      <c r="K18" s="124">
        <f>SUM(K8:K16)</f>
        <v>-16270050.473200001</v>
      </c>
    </row>
    <row r="19" spans="1:11" s="116" customFormat="1" ht="15" x14ac:dyDescent="0.25">
      <c r="A19" s="111"/>
      <c r="B19" s="112"/>
      <c r="C19" s="113"/>
      <c r="D19" s="113"/>
      <c r="E19" s="113"/>
      <c r="F19" s="113"/>
      <c r="G19" s="113"/>
      <c r="H19" s="114"/>
      <c r="I19" s="114"/>
      <c r="J19" s="114"/>
      <c r="K19" s="124"/>
    </row>
    <row r="20" spans="1:11" s="116" customFormat="1" ht="15" x14ac:dyDescent="0.25">
      <c r="A20" s="111"/>
      <c r="B20" s="112" t="s">
        <v>21</v>
      </c>
      <c r="C20" s="113"/>
      <c r="D20" s="113"/>
      <c r="E20" s="113"/>
      <c r="F20" s="113"/>
      <c r="G20" s="113"/>
      <c r="H20" s="114"/>
      <c r="I20" s="114"/>
      <c r="J20" s="114"/>
      <c r="K20" s="124"/>
    </row>
    <row r="21" spans="1:11" s="116" customFormat="1" ht="15" x14ac:dyDescent="0.25">
      <c r="A21" s="111"/>
      <c r="B21" s="112"/>
      <c r="C21" s="113"/>
      <c r="D21" s="113"/>
      <c r="E21" s="113"/>
      <c r="F21" s="113"/>
      <c r="G21" s="113"/>
      <c r="H21" s="114"/>
      <c r="I21" s="114"/>
      <c r="J21" s="114"/>
      <c r="K21" s="124"/>
    </row>
    <row r="22" spans="1:11" x14ac:dyDescent="0.2">
      <c r="A22" s="117">
        <v>1.000104002E+19</v>
      </c>
      <c r="B22" s="118" t="s">
        <v>22</v>
      </c>
      <c r="C22" s="119">
        <v>-28916</v>
      </c>
      <c r="D22" s="119">
        <v>0</v>
      </c>
      <c r="E22" s="119">
        <v>-1179.6500000000001</v>
      </c>
      <c r="F22" s="119">
        <v>-27736.35</v>
      </c>
      <c r="G22" s="119">
        <v>4.07</v>
      </c>
      <c r="H22" s="120">
        <f>H2972+H2973</f>
        <v>0</v>
      </c>
      <c r="I22" s="120">
        <f>I2972+I2973</f>
        <v>-28916</v>
      </c>
      <c r="J22" s="120">
        <f>J2972+J2973</f>
        <v>-30650.959999999999</v>
      </c>
      <c r="K22" s="123">
        <f>K2972+K2973</f>
        <v>-32490.017599999999</v>
      </c>
    </row>
    <row r="23" spans="1:11" x14ac:dyDescent="0.2">
      <c r="A23" s="117">
        <v>1.000104008E+19</v>
      </c>
      <c r="B23" s="118" t="s">
        <v>23</v>
      </c>
      <c r="C23" s="119">
        <v>-1136370</v>
      </c>
      <c r="D23" s="119">
        <v>-14100</v>
      </c>
      <c r="E23" s="119">
        <v>-99900</v>
      </c>
      <c r="F23" s="119">
        <v>-1036470</v>
      </c>
      <c r="G23" s="119">
        <v>8.7899999999999991</v>
      </c>
      <c r="H23" s="120">
        <f>H2510</f>
        <v>0</v>
      </c>
      <c r="I23" s="120">
        <f>I2510</f>
        <v>-1136370</v>
      </c>
      <c r="J23" s="120">
        <f>J2510</f>
        <v>-1204552.2</v>
      </c>
      <c r="K23" s="123">
        <f>K2510</f>
        <v>-1276825.3319999999</v>
      </c>
    </row>
    <row r="24" spans="1:11" x14ac:dyDescent="0.2">
      <c r="A24" s="117">
        <v>1.00010405E+19</v>
      </c>
      <c r="B24" s="118" t="s">
        <v>24</v>
      </c>
      <c r="C24" s="119">
        <v>-783</v>
      </c>
      <c r="D24" s="119">
        <v>-117.39</v>
      </c>
      <c r="E24" s="119">
        <v>-795.65</v>
      </c>
      <c r="F24" s="119">
        <v>12.65</v>
      </c>
      <c r="G24" s="119">
        <v>101.61</v>
      </c>
      <c r="H24" s="120">
        <f>H2382</f>
        <v>0</v>
      </c>
      <c r="I24" s="120">
        <f>I2382</f>
        <v>-783</v>
      </c>
      <c r="J24" s="120">
        <f>J2382</f>
        <v>-829.98</v>
      </c>
      <c r="K24" s="123">
        <f>K2382</f>
        <v>-879.77880000000005</v>
      </c>
    </row>
    <row r="25" spans="1:11" x14ac:dyDescent="0.2">
      <c r="A25" s="117">
        <v>1.000104052E+19</v>
      </c>
      <c r="B25" s="118" t="s">
        <v>25</v>
      </c>
      <c r="C25" s="119">
        <v>-6690818</v>
      </c>
      <c r="D25" s="119">
        <v>-724155.38</v>
      </c>
      <c r="E25" s="119">
        <v>-3660062.58</v>
      </c>
      <c r="F25" s="119">
        <v>-3030755.42</v>
      </c>
      <c r="G25" s="119">
        <v>54.7</v>
      </c>
      <c r="H25" s="120">
        <f>H2511</f>
        <v>0</v>
      </c>
      <c r="I25" s="120">
        <f>I2511</f>
        <v>-6690818</v>
      </c>
      <c r="J25" s="120">
        <f>J2511</f>
        <v>-7092267.0800000001</v>
      </c>
      <c r="K25" s="123">
        <f>K2511</f>
        <v>-7517803.1047999999</v>
      </c>
    </row>
    <row r="26" spans="1:11" x14ac:dyDescent="0.2">
      <c r="A26" s="117"/>
      <c r="B26" s="118"/>
      <c r="C26" s="119"/>
      <c r="D26" s="119"/>
      <c r="E26" s="119"/>
      <c r="F26" s="119"/>
      <c r="G26" s="119"/>
      <c r="H26" s="120"/>
      <c r="I26" s="120"/>
      <c r="J26" s="120"/>
      <c r="K26" s="123"/>
    </row>
    <row r="27" spans="1:11" s="116" customFormat="1" ht="15" x14ac:dyDescent="0.25">
      <c r="A27" s="111"/>
      <c r="B27" s="112" t="s">
        <v>26</v>
      </c>
      <c r="C27" s="113">
        <v>-7856887</v>
      </c>
      <c r="D27" s="113">
        <v>-738372.77</v>
      </c>
      <c r="E27" s="113">
        <v>-3761937.88</v>
      </c>
      <c r="F27" s="113">
        <v>-4094949.12</v>
      </c>
      <c r="G27" s="113">
        <v>47.88</v>
      </c>
      <c r="H27" s="114">
        <f>SUM(H22:H25)</f>
        <v>0</v>
      </c>
      <c r="I27" s="114">
        <f>SUM(I22:I25)</f>
        <v>-7856887</v>
      </c>
      <c r="J27" s="114">
        <f>SUM(J22:J25)</f>
        <v>-8328300.2199999997</v>
      </c>
      <c r="K27" s="124">
        <f>SUM(K22:K25)</f>
        <v>-8827998.2331999987</v>
      </c>
    </row>
    <row r="28" spans="1:11" s="116" customFormat="1" ht="15" x14ac:dyDescent="0.25">
      <c r="A28" s="111"/>
      <c r="B28" s="112"/>
      <c r="C28" s="113"/>
      <c r="D28" s="113"/>
      <c r="E28" s="113"/>
      <c r="F28" s="113"/>
      <c r="G28" s="113"/>
      <c r="H28" s="114"/>
      <c r="I28" s="114"/>
      <c r="J28" s="114"/>
      <c r="K28" s="124"/>
    </row>
    <row r="29" spans="1:11" s="116" customFormat="1" ht="15" x14ac:dyDescent="0.25">
      <c r="A29" s="111"/>
      <c r="B29" s="112" t="s">
        <v>27</v>
      </c>
      <c r="C29" s="113"/>
      <c r="D29" s="113"/>
      <c r="E29" s="113"/>
      <c r="F29" s="113"/>
      <c r="G29" s="113"/>
      <c r="H29" s="114"/>
      <c r="I29" s="114"/>
      <c r="J29" s="114"/>
      <c r="K29" s="124"/>
    </row>
    <row r="30" spans="1:11" s="116" customFormat="1" ht="15" x14ac:dyDescent="0.25">
      <c r="A30" s="111"/>
      <c r="B30" s="112" t="s">
        <v>28</v>
      </c>
      <c r="C30" s="113"/>
      <c r="D30" s="113"/>
      <c r="E30" s="113"/>
      <c r="F30" s="113"/>
      <c r="G30" s="113"/>
      <c r="H30" s="114"/>
      <c r="I30" s="114"/>
      <c r="J30" s="114"/>
      <c r="K30" s="124"/>
    </row>
    <row r="31" spans="1:11" x14ac:dyDescent="0.2">
      <c r="A31" s="117"/>
      <c r="B31" s="118"/>
      <c r="C31" s="119"/>
      <c r="D31" s="119"/>
      <c r="E31" s="119"/>
      <c r="F31" s="119"/>
      <c r="G31" s="119"/>
      <c r="H31" s="120"/>
      <c r="I31" s="120"/>
      <c r="J31" s="120"/>
      <c r="K31" s="123"/>
    </row>
    <row r="32" spans="1:11" x14ac:dyDescent="0.2">
      <c r="A32" s="117">
        <v>1.000117102E+19</v>
      </c>
      <c r="B32" s="118" t="s">
        <v>29</v>
      </c>
      <c r="C32" s="119">
        <v>-1101000</v>
      </c>
      <c r="D32" s="119">
        <v>-470675</v>
      </c>
      <c r="E32" s="119">
        <v>-470675</v>
      </c>
      <c r="F32" s="119">
        <v>-630325</v>
      </c>
      <c r="G32" s="119">
        <v>42.74</v>
      </c>
      <c r="H32" s="120">
        <f>H2224</f>
        <v>0</v>
      </c>
      <c r="I32" s="120">
        <f>I2224</f>
        <v>-1101000</v>
      </c>
      <c r="J32" s="120">
        <f>J2224</f>
        <v>0</v>
      </c>
      <c r="K32" s="123">
        <f>K2224</f>
        <v>0</v>
      </c>
    </row>
    <row r="33" spans="1:11" x14ac:dyDescent="0.2">
      <c r="A33" s="117">
        <v>1.0001171049999999E+19</v>
      </c>
      <c r="B33" s="118" t="s">
        <v>30</v>
      </c>
      <c r="C33" s="119">
        <v>-2403000</v>
      </c>
      <c r="D33" s="119">
        <v>2063789.71</v>
      </c>
      <c r="E33" s="119">
        <v>-339210.29</v>
      </c>
      <c r="F33" s="119">
        <v>-2063789.71</v>
      </c>
      <c r="G33" s="119">
        <v>14.11</v>
      </c>
      <c r="H33" s="120">
        <f>H1789</f>
        <v>0</v>
      </c>
      <c r="I33" s="120">
        <f>I1789</f>
        <v>-2403000</v>
      </c>
      <c r="J33" s="120">
        <f>J1789</f>
        <v>-2547180</v>
      </c>
      <c r="K33" s="123">
        <f>K1789</f>
        <v>-2700010.8</v>
      </c>
    </row>
    <row r="34" spans="1:11" x14ac:dyDescent="0.2">
      <c r="A34" s="117"/>
      <c r="B34" s="118" t="s">
        <v>1291</v>
      </c>
      <c r="C34" s="119">
        <f>C1790</f>
        <v>0</v>
      </c>
      <c r="D34" s="119">
        <f t="shared" ref="D34:K34" si="2">D1790</f>
        <v>0</v>
      </c>
      <c r="E34" s="119">
        <f t="shared" si="2"/>
        <v>0</v>
      </c>
      <c r="F34" s="119">
        <f t="shared" si="2"/>
        <v>0</v>
      </c>
      <c r="G34" s="119">
        <f t="shared" si="2"/>
        <v>0</v>
      </c>
      <c r="H34" s="119">
        <f t="shared" si="2"/>
        <v>0</v>
      </c>
      <c r="I34" s="119">
        <f t="shared" si="2"/>
        <v>-1055000</v>
      </c>
      <c r="J34" s="119">
        <f t="shared" si="2"/>
        <v>0</v>
      </c>
      <c r="K34" s="119">
        <f t="shared" si="2"/>
        <v>0</v>
      </c>
    </row>
    <row r="35" spans="1:11" x14ac:dyDescent="0.2">
      <c r="A35" s="117">
        <v>1.000117136E+19</v>
      </c>
      <c r="B35" s="118" t="s">
        <v>31</v>
      </c>
      <c r="C35" s="119">
        <f t="shared" ref="C35:C36" si="3">C1791</f>
        <v>-128184000</v>
      </c>
      <c r="D35" s="119">
        <v>-918029.57</v>
      </c>
      <c r="E35" s="119">
        <v>-918029.57</v>
      </c>
      <c r="F35" s="119">
        <v>-806620.43</v>
      </c>
      <c r="G35" s="119">
        <v>53.22</v>
      </c>
      <c r="H35" s="120">
        <f>H2909</f>
        <v>0</v>
      </c>
      <c r="I35" s="120">
        <f>I2909</f>
        <v>-1724650</v>
      </c>
      <c r="J35" s="120">
        <f>J2909</f>
        <v>-1828129</v>
      </c>
      <c r="K35" s="123">
        <f>K2909</f>
        <v>-1937816.74</v>
      </c>
    </row>
    <row r="36" spans="1:11" x14ac:dyDescent="0.2">
      <c r="A36" s="117">
        <v>1.0001172009999999E+19</v>
      </c>
      <c r="B36" s="118" t="s">
        <v>32</v>
      </c>
      <c r="C36" s="119">
        <f t="shared" si="3"/>
        <v>0</v>
      </c>
      <c r="D36" s="119">
        <v>-38671000</v>
      </c>
      <c r="E36" s="119">
        <v>-92081000</v>
      </c>
      <c r="F36" s="119">
        <v>-36103000</v>
      </c>
      <c r="G36" s="119">
        <v>71.83</v>
      </c>
      <c r="H36" s="120">
        <f>H1791</f>
        <v>0</v>
      </c>
      <c r="I36" s="120">
        <f>I1791</f>
        <v>-128184000</v>
      </c>
      <c r="J36" s="120">
        <f>J1791+1828129</f>
        <v>-134046911</v>
      </c>
      <c r="K36" s="123">
        <f>K1791+1937816</f>
        <v>-142089726.40000001</v>
      </c>
    </row>
    <row r="37" spans="1:11" x14ac:dyDescent="0.2">
      <c r="A37" s="117"/>
      <c r="B37" s="118"/>
      <c r="C37" s="119"/>
      <c r="D37" s="119"/>
      <c r="E37" s="119"/>
      <c r="F37" s="119"/>
      <c r="G37" s="119"/>
      <c r="H37" s="120"/>
      <c r="I37" s="120"/>
      <c r="J37" s="120"/>
      <c r="K37" s="123"/>
    </row>
    <row r="38" spans="1:11" s="116" customFormat="1" ht="15" x14ac:dyDescent="0.25">
      <c r="A38" s="111"/>
      <c r="B38" s="112" t="s">
        <v>33</v>
      </c>
      <c r="C38" s="113">
        <v>-133412650</v>
      </c>
      <c r="D38" s="113">
        <v>-37995914.859999999</v>
      </c>
      <c r="E38" s="113">
        <v>-93808914.859999999</v>
      </c>
      <c r="F38" s="113">
        <v>-39603735.140000001</v>
      </c>
      <c r="G38" s="113">
        <v>70.31</v>
      </c>
      <c r="H38" s="114">
        <f>SUM(H32:H36)</f>
        <v>0</v>
      </c>
      <c r="I38" s="114">
        <f>SUM(I32:I36)</f>
        <v>-134467650</v>
      </c>
      <c r="J38" s="114">
        <f>SUM(J32:J36)</f>
        <v>-138422220</v>
      </c>
      <c r="K38" s="124">
        <f>SUM(K32:K36)</f>
        <v>-146727553.94</v>
      </c>
    </row>
    <row r="39" spans="1:11" s="116" customFormat="1" ht="15" x14ac:dyDescent="0.25">
      <c r="A39" s="111"/>
      <c r="B39" s="112"/>
      <c r="C39" s="113"/>
      <c r="D39" s="113"/>
      <c r="E39" s="113"/>
      <c r="F39" s="113"/>
      <c r="G39" s="113"/>
      <c r="H39" s="114"/>
      <c r="I39" s="114"/>
      <c r="J39" s="114"/>
      <c r="K39" s="124"/>
    </row>
    <row r="40" spans="1:11" s="116" customFormat="1" ht="15" x14ac:dyDescent="0.25">
      <c r="A40" s="111"/>
      <c r="B40" s="112" t="s">
        <v>34</v>
      </c>
      <c r="C40" s="113"/>
      <c r="D40" s="113"/>
      <c r="E40" s="113"/>
      <c r="F40" s="113"/>
      <c r="G40" s="113"/>
      <c r="H40" s="114"/>
      <c r="I40" s="114"/>
      <c r="J40" s="114"/>
      <c r="K40" s="124"/>
    </row>
    <row r="41" spans="1:11" x14ac:dyDescent="0.2">
      <c r="A41" s="117"/>
      <c r="B41" s="118"/>
      <c r="C41" s="119"/>
      <c r="D41" s="119"/>
      <c r="E41" s="119"/>
      <c r="F41" s="119"/>
      <c r="G41" s="119"/>
      <c r="H41" s="120"/>
      <c r="I41" s="120"/>
      <c r="J41" s="120"/>
      <c r="K41" s="123"/>
    </row>
    <row r="42" spans="1:11" x14ac:dyDescent="0.2">
      <c r="A42" s="117">
        <v>1.0001251009999999E+19</v>
      </c>
      <c r="B42" s="118" t="s">
        <v>35</v>
      </c>
      <c r="C42" s="119">
        <v>-32768329</v>
      </c>
      <c r="D42" s="119">
        <v>-23170652.739999998</v>
      </c>
      <c r="E42" s="119">
        <v>-23170652.739999998</v>
      </c>
      <c r="F42" s="119">
        <v>-9597676.2599999998</v>
      </c>
      <c r="G42" s="119">
        <v>70.709999999999994</v>
      </c>
      <c r="H42" s="120">
        <f>H2915</f>
        <v>-12000000</v>
      </c>
      <c r="I42" s="120">
        <f>I2915</f>
        <v>-44768329</v>
      </c>
      <c r="J42" s="120">
        <f>J2915</f>
        <v>-33393450</v>
      </c>
      <c r="K42" s="123">
        <f>K2915</f>
        <v>-35121500</v>
      </c>
    </row>
    <row r="43" spans="1:11" x14ac:dyDescent="0.2">
      <c r="A43" s="117"/>
      <c r="B43" s="118"/>
      <c r="C43" s="119"/>
      <c r="D43" s="119"/>
      <c r="E43" s="119"/>
      <c r="F43" s="119"/>
      <c r="G43" s="119"/>
      <c r="H43" s="120"/>
      <c r="I43" s="120"/>
      <c r="J43" s="120"/>
      <c r="K43" s="123"/>
    </row>
    <row r="44" spans="1:11" s="116" customFormat="1" ht="15" x14ac:dyDescent="0.25">
      <c r="A44" s="111"/>
      <c r="B44" s="112" t="s">
        <v>36</v>
      </c>
      <c r="C44" s="113">
        <v>-32768329</v>
      </c>
      <c r="D44" s="113">
        <v>-23170652.739999998</v>
      </c>
      <c r="E44" s="113">
        <v>-23170652.739999998</v>
      </c>
      <c r="F44" s="113">
        <v>-9597676.2599999998</v>
      </c>
      <c r="G44" s="113">
        <v>70.709999999999994</v>
      </c>
      <c r="H44" s="114">
        <f>H42</f>
        <v>-12000000</v>
      </c>
      <c r="I44" s="114">
        <f>I42</f>
        <v>-44768329</v>
      </c>
      <c r="J44" s="114">
        <f>J42</f>
        <v>-33393450</v>
      </c>
      <c r="K44" s="124">
        <f>K42</f>
        <v>-35121500</v>
      </c>
    </row>
    <row r="45" spans="1:11" s="116" customFormat="1" ht="15" x14ac:dyDescent="0.25">
      <c r="A45" s="111"/>
      <c r="B45" s="112"/>
      <c r="C45" s="113"/>
      <c r="D45" s="113"/>
      <c r="E45" s="113"/>
      <c r="F45" s="113"/>
      <c r="G45" s="113"/>
      <c r="H45" s="114"/>
      <c r="I45" s="114"/>
      <c r="J45" s="114"/>
      <c r="K45" s="124"/>
    </row>
    <row r="46" spans="1:11" s="116" customFormat="1" ht="15" x14ac:dyDescent="0.25">
      <c r="A46" s="111"/>
      <c r="B46" s="112" t="s">
        <v>37</v>
      </c>
      <c r="C46" s="113">
        <v>-166180979</v>
      </c>
      <c r="D46" s="113">
        <v>-61166567.600000001</v>
      </c>
      <c r="E46" s="113">
        <v>-116979567.59999999</v>
      </c>
      <c r="F46" s="113">
        <v>-49201411.399999999</v>
      </c>
      <c r="G46" s="113">
        <v>70.39</v>
      </c>
      <c r="H46" s="114">
        <f>H38+H44</f>
        <v>-12000000</v>
      </c>
      <c r="I46" s="114">
        <f>I38+I44</f>
        <v>-179235979</v>
      </c>
      <c r="J46" s="114">
        <f>J38+J44</f>
        <v>-171815670</v>
      </c>
      <c r="K46" s="124">
        <f>K38+K44</f>
        <v>-181849053.94</v>
      </c>
    </row>
    <row r="47" spans="1:11" s="116" customFormat="1" ht="15" x14ac:dyDescent="0.25">
      <c r="A47" s="111"/>
      <c r="B47" s="112"/>
      <c r="C47" s="113"/>
      <c r="D47" s="113"/>
      <c r="E47" s="113"/>
      <c r="F47" s="113"/>
      <c r="G47" s="113"/>
      <c r="H47" s="114"/>
      <c r="I47" s="114"/>
      <c r="J47" s="114"/>
      <c r="K47" s="124"/>
    </row>
    <row r="48" spans="1:11" s="116" customFormat="1" ht="15" x14ac:dyDescent="0.25">
      <c r="A48" s="111"/>
      <c r="B48" s="112" t="s">
        <v>38</v>
      </c>
      <c r="C48" s="113">
        <v>-188518153</v>
      </c>
      <c r="D48" s="113">
        <v>-63119052.409999996</v>
      </c>
      <c r="E48" s="113">
        <v>-128042246.36</v>
      </c>
      <c r="F48" s="113">
        <v>-60475906.640000001</v>
      </c>
      <c r="G48" s="113">
        <v>67.92</v>
      </c>
      <c r="H48" s="114">
        <f>H46+H27+H18</f>
        <v>-12000000</v>
      </c>
      <c r="I48" s="114">
        <f>I46+I27+I18</f>
        <v>-201573153</v>
      </c>
      <c r="J48" s="114">
        <f>J46+J27+J18</f>
        <v>-195493074.44</v>
      </c>
      <c r="K48" s="124">
        <f>K46+K27+K18</f>
        <v>-206947102.6464</v>
      </c>
    </row>
    <row r="49" spans="1:11" s="116" customFormat="1" ht="15" x14ac:dyDescent="0.25">
      <c r="A49" s="111"/>
      <c r="B49" s="112"/>
      <c r="C49" s="113"/>
      <c r="D49" s="113"/>
      <c r="E49" s="113"/>
      <c r="F49" s="113"/>
      <c r="G49" s="113"/>
      <c r="H49" s="114"/>
      <c r="I49" s="114"/>
      <c r="J49" s="114"/>
      <c r="K49" s="124"/>
    </row>
    <row r="50" spans="1:11" s="116" customFormat="1" ht="15" x14ac:dyDescent="0.25">
      <c r="A50" s="111"/>
      <c r="B50" s="112" t="s">
        <v>39</v>
      </c>
      <c r="C50" s="113"/>
      <c r="D50" s="113"/>
      <c r="E50" s="113"/>
      <c r="F50" s="113"/>
      <c r="G50" s="113"/>
      <c r="H50" s="114"/>
      <c r="I50" s="114"/>
      <c r="J50" s="114"/>
      <c r="K50" s="124"/>
    </row>
    <row r="51" spans="1:11" s="116" customFormat="1" ht="15" x14ac:dyDescent="0.25">
      <c r="A51" s="111"/>
      <c r="B51" s="112" t="s">
        <v>40</v>
      </c>
      <c r="C51" s="113"/>
      <c r="D51" s="113"/>
      <c r="E51" s="113"/>
      <c r="F51" s="113"/>
      <c r="G51" s="113"/>
      <c r="H51" s="114"/>
      <c r="I51" s="114"/>
      <c r="J51" s="114"/>
      <c r="K51" s="124"/>
    </row>
    <row r="52" spans="1:11" s="116" customFormat="1" ht="15" x14ac:dyDescent="0.25">
      <c r="A52" s="111"/>
      <c r="B52" s="112"/>
      <c r="C52" s="113"/>
      <c r="D52" s="113"/>
      <c r="E52" s="113"/>
      <c r="F52" s="113"/>
      <c r="G52" s="113"/>
      <c r="H52" s="114"/>
      <c r="I52" s="114"/>
      <c r="J52" s="114"/>
      <c r="K52" s="124"/>
    </row>
    <row r="53" spans="1:11" x14ac:dyDescent="0.2">
      <c r="A53" s="117">
        <v>1.000132104E+19</v>
      </c>
      <c r="B53" s="118" t="s">
        <v>41</v>
      </c>
      <c r="C53" s="119">
        <v>-53105</v>
      </c>
      <c r="D53" s="119">
        <v>0</v>
      </c>
      <c r="E53" s="119">
        <v>-2575.65</v>
      </c>
      <c r="F53" s="119">
        <v>-50529.35</v>
      </c>
      <c r="G53" s="119">
        <v>4.8499999999999996</v>
      </c>
      <c r="H53" s="120">
        <f t="shared" ref="H53:K58" si="4">H2982</f>
        <v>0</v>
      </c>
      <c r="I53" s="120">
        <f t="shared" si="4"/>
        <v>-53105</v>
      </c>
      <c r="J53" s="120">
        <f t="shared" si="4"/>
        <v>-56291.3</v>
      </c>
      <c r="K53" s="123">
        <f t="shared" si="4"/>
        <v>-59668.778000000006</v>
      </c>
    </row>
    <row r="54" spans="1:11" x14ac:dyDescent="0.2">
      <c r="A54" s="117">
        <v>1.000132112E+19</v>
      </c>
      <c r="B54" s="118" t="s">
        <v>42</v>
      </c>
      <c r="C54" s="119">
        <v>-3407358</v>
      </c>
      <c r="D54" s="119">
        <v>-355921.49</v>
      </c>
      <c r="E54" s="119">
        <v>-2302919.0299999998</v>
      </c>
      <c r="F54" s="119">
        <v>-1104438.97</v>
      </c>
      <c r="G54" s="119">
        <v>67.58</v>
      </c>
      <c r="H54" s="120">
        <f t="shared" si="4"/>
        <v>0</v>
      </c>
      <c r="I54" s="120">
        <f t="shared" si="4"/>
        <v>-3407358</v>
      </c>
      <c r="J54" s="120">
        <f t="shared" si="4"/>
        <v>-3611799.48</v>
      </c>
      <c r="K54" s="123">
        <f t="shared" si="4"/>
        <v>-3828507.4487999999</v>
      </c>
    </row>
    <row r="55" spans="1:11" x14ac:dyDescent="0.2">
      <c r="A55" s="117">
        <v>1.0001321129999999E+19</v>
      </c>
      <c r="B55" s="118" t="s">
        <v>43</v>
      </c>
      <c r="C55" s="119">
        <v>-3792084</v>
      </c>
      <c r="D55" s="119">
        <v>-235221.79</v>
      </c>
      <c r="E55" s="119">
        <v>-1683707.78</v>
      </c>
      <c r="F55" s="119">
        <v>-2108376.2200000002</v>
      </c>
      <c r="G55" s="119">
        <v>44.4</v>
      </c>
      <c r="H55" s="120">
        <f t="shared" si="4"/>
        <v>0</v>
      </c>
      <c r="I55" s="120">
        <f t="shared" si="4"/>
        <v>-3792084</v>
      </c>
      <c r="J55" s="120">
        <f t="shared" si="4"/>
        <v>-4019609.04</v>
      </c>
      <c r="K55" s="123">
        <f t="shared" si="4"/>
        <v>-4260785.5823999997</v>
      </c>
    </row>
    <row r="56" spans="1:11" x14ac:dyDescent="0.2">
      <c r="A56" s="117">
        <v>1.0001321190000001E+19</v>
      </c>
      <c r="B56" s="118" t="s">
        <v>44</v>
      </c>
      <c r="C56" s="119">
        <v>-1296468</v>
      </c>
      <c r="D56" s="119">
        <v>0</v>
      </c>
      <c r="E56" s="119">
        <v>0</v>
      </c>
      <c r="F56" s="119">
        <v>-1296468</v>
      </c>
      <c r="G56" s="119">
        <v>0</v>
      </c>
      <c r="H56" s="120">
        <f t="shared" si="4"/>
        <v>0</v>
      </c>
      <c r="I56" s="120">
        <f t="shared" si="4"/>
        <v>-1296468</v>
      </c>
      <c r="J56" s="120">
        <f t="shared" si="4"/>
        <v>-1374256.08</v>
      </c>
      <c r="K56" s="123">
        <f t="shared" si="4"/>
        <v>-1456711.4448000002</v>
      </c>
    </row>
    <row r="57" spans="1:11" x14ac:dyDescent="0.2">
      <c r="A57" s="117">
        <v>1.00013212E+19</v>
      </c>
      <c r="B57" s="118" t="s">
        <v>45</v>
      </c>
      <c r="C57" s="119">
        <v>-137160</v>
      </c>
      <c r="D57" s="119">
        <v>-942.99</v>
      </c>
      <c r="E57" s="119">
        <v>-12535</v>
      </c>
      <c r="F57" s="119">
        <v>-124625</v>
      </c>
      <c r="G57" s="119">
        <v>9.1300000000000008</v>
      </c>
      <c r="H57" s="120">
        <f t="shared" si="4"/>
        <v>0</v>
      </c>
      <c r="I57" s="120">
        <f t="shared" si="4"/>
        <v>-137160</v>
      </c>
      <c r="J57" s="120">
        <f t="shared" si="4"/>
        <v>-145389.6</v>
      </c>
      <c r="K57" s="123">
        <f t="shared" si="4"/>
        <v>-154112.976</v>
      </c>
    </row>
    <row r="58" spans="1:11" x14ac:dyDescent="0.2">
      <c r="A58" s="117">
        <v>1.000132126E+19</v>
      </c>
      <c r="B58" s="118" t="s">
        <v>46</v>
      </c>
      <c r="C58" s="119">
        <v>-16200</v>
      </c>
      <c r="D58" s="119">
        <v>-900.04</v>
      </c>
      <c r="E58" s="119">
        <v>-6395.71</v>
      </c>
      <c r="F58" s="119">
        <v>-9804.2900000000009</v>
      </c>
      <c r="G58" s="119">
        <v>39.47</v>
      </c>
      <c r="H58" s="120">
        <f t="shared" si="4"/>
        <v>0</v>
      </c>
      <c r="I58" s="120">
        <f t="shared" si="4"/>
        <v>-16200</v>
      </c>
      <c r="J58" s="120">
        <f t="shared" si="4"/>
        <v>-17172</v>
      </c>
      <c r="K58" s="123">
        <f t="shared" si="4"/>
        <v>-18202.32</v>
      </c>
    </row>
    <row r="59" spans="1:11" x14ac:dyDescent="0.2">
      <c r="A59" s="117">
        <v>1.0001322E+19</v>
      </c>
      <c r="B59" s="118" t="s">
        <v>47</v>
      </c>
      <c r="C59" s="119">
        <v>-2164354</v>
      </c>
      <c r="D59" s="119">
        <v>0</v>
      </c>
      <c r="E59" s="119">
        <v>0</v>
      </c>
      <c r="F59" s="119">
        <v>-2164354</v>
      </c>
      <c r="G59" s="119">
        <v>0</v>
      </c>
      <c r="H59" s="120">
        <f t="shared" ref="H59:K60" si="5">H2674</f>
        <v>0</v>
      </c>
      <c r="I59" s="120">
        <f t="shared" si="5"/>
        <v>-2164354</v>
      </c>
      <c r="J59" s="120">
        <f t="shared" si="5"/>
        <v>-2294215.2400000002</v>
      </c>
      <c r="K59" s="123">
        <f t="shared" si="5"/>
        <v>-2431868.1544000003</v>
      </c>
    </row>
    <row r="60" spans="1:11" x14ac:dyDescent="0.2">
      <c r="A60" s="117">
        <v>1.0001322030000001E+19</v>
      </c>
      <c r="B60" s="118" t="s">
        <v>48</v>
      </c>
      <c r="C60" s="119">
        <v>0</v>
      </c>
      <c r="D60" s="119">
        <v>-153499.17000000001</v>
      </c>
      <c r="E60" s="119">
        <v>-925209.36</v>
      </c>
      <c r="F60" s="119">
        <v>925209.36</v>
      </c>
      <c r="G60" s="119">
        <v>0</v>
      </c>
      <c r="H60" s="120">
        <f t="shared" si="5"/>
        <v>0</v>
      </c>
      <c r="I60" s="120">
        <f t="shared" si="5"/>
        <v>0</v>
      </c>
      <c r="J60" s="120">
        <f t="shared" si="5"/>
        <v>0</v>
      </c>
      <c r="K60" s="123">
        <f t="shared" si="5"/>
        <v>0</v>
      </c>
    </row>
    <row r="61" spans="1:11" x14ac:dyDescent="0.2">
      <c r="A61" s="117">
        <v>1.000132204E+19</v>
      </c>
      <c r="B61" s="118" t="s">
        <v>49</v>
      </c>
      <c r="C61" s="119">
        <v>-2632</v>
      </c>
      <c r="D61" s="119">
        <v>0</v>
      </c>
      <c r="E61" s="119">
        <v>-1284.02</v>
      </c>
      <c r="F61" s="119">
        <v>-1347.98</v>
      </c>
      <c r="G61" s="119">
        <v>48.78</v>
      </c>
      <c r="H61" s="120">
        <f>H2676+H2677</f>
        <v>0</v>
      </c>
      <c r="I61" s="120">
        <f>I2676+I2677</f>
        <v>-2632</v>
      </c>
      <c r="J61" s="120">
        <f>J2676+J2677</f>
        <v>-2789.92</v>
      </c>
      <c r="K61" s="123">
        <f>K2676+K2677</f>
        <v>-2957.3152</v>
      </c>
    </row>
    <row r="62" spans="1:11" x14ac:dyDescent="0.2">
      <c r="A62" s="117">
        <v>1.000132302E+19</v>
      </c>
      <c r="B62" s="118" t="s">
        <v>50</v>
      </c>
      <c r="C62" s="119">
        <v>0</v>
      </c>
      <c r="D62" s="119">
        <v>-61547</v>
      </c>
      <c r="E62" s="119">
        <v>-369842.8</v>
      </c>
      <c r="F62" s="119">
        <v>369842.8</v>
      </c>
      <c r="G62" s="119">
        <v>0</v>
      </c>
      <c r="H62" s="120">
        <f>H3187</f>
        <v>0</v>
      </c>
      <c r="I62" s="120">
        <f>I3187</f>
        <v>0</v>
      </c>
      <c r="J62" s="120">
        <f>J3187</f>
        <v>0</v>
      </c>
      <c r="K62" s="123">
        <f>K3187</f>
        <v>0</v>
      </c>
    </row>
    <row r="63" spans="1:11" x14ac:dyDescent="0.2">
      <c r="A63" s="117">
        <v>1.000132402E+19</v>
      </c>
      <c r="B63" s="118" t="s">
        <v>51</v>
      </c>
      <c r="C63" s="119">
        <v>0</v>
      </c>
      <c r="D63" s="119">
        <v>-36016.199999999997</v>
      </c>
      <c r="E63" s="119">
        <v>-410039.29</v>
      </c>
      <c r="F63" s="119">
        <v>410039.29</v>
      </c>
      <c r="G63" s="119">
        <v>0</v>
      </c>
      <c r="H63" s="120">
        <f t="shared" ref="H63:K64" si="6">H3099</f>
        <v>0</v>
      </c>
      <c r="I63" s="120">
        <f t="shared" si="6"/>
        <v>0</v>
      </c>
      <c r="J63" s="120">
        <f t="shared" si="6"/>
        <v>0</v>
      </c>
      <c r="K63" s="123">
        <f t="shared" si="6"/>
        <v>0</v>
      </c>
    </row>
    <row r="64" spans="1:11" x14ac:dyDescent="0.2">
      <c r="A64" s="117">
        <v>1.000132408E+19</v>
      </c>
      <c r="B64" s="118" t="s">
        <v>52</v>
      </c>
      <c r="C64" s="119">
        <v>0</v>
      </c>
      <c r="D64" s="119">
        <v>-48068</v>
      </c>
      <c r="E64" s="119">
        <v>-321128.40000000002</v>
      </c>
      <c r="F64" s="119">
        <v>321128.40000000002</v>
      </c>
      <c r="G64" s="119">
        <v>0</v>
      </c>
      <c r="H64" s="120">
        <f t="shared" si="6"/>
        <v>0</v>
      </c>
      <c r="I64" s="120">
        <f t="shared" si="6"/>
        <v>0</v>
      </c>
      <c r="J64" s="120">
        <f t="shared" si="6"/>
        <v>0</v>
      </c>
      <c r="K64" s="123">
        <f t="shared" si="6"/>
        <v>0</v>
      </c>
    </row>
    <row r="65" spans="1:11" x14ac:dyDescent="0.2">
      <c r="A65" s="117"/>
      <c r="B65" s="118"/>
      <c r="C65" s="119"/>
      <c r="D65" s="119"/>
      <c r="E65" s="119"/>
      <c r="F65" s="119"/>
      <c r="G65" s="119"/>
      <c r="H65" s="120"/>
      <c r="I65" s="120"/>
      <c r="J65" s="120"/>
      <c r="K65" s="123"/>
    </row>
    <row r="66" spans="1:11" s="116" customFormat="1" ht="15" x14ac:dyDescent="0.25">
      <c r="A66" s="111"/>
      <c r="B66" s="112" t="s">
        <v>53</v>
      </c>
      <c r="C66" s="113">
        <v>-10869361</v>
      </c>
      <c r="D66" s="113">
        <v>-892116.68</v>
      </c>
      <c r="E66" s="113">
        <v>-6035637.04</v>
      </c>
      <c r="F66" s="113">
        <v>-4833723.96</v>
      </c>
      <c r="G66" s="113">
        <v>55.52</v>
      </c>
      <c r="H66" s="114">
        <f>SUM(H53:H64)</f>
        <v>0</v>
      </c>
      <c r="I66" s="114">
        <f>SUM(I53:I64)</f>
        <v>-10869361</v>
      </c>
      <c r="J66" s="114">
        <f>SUM(J53:J64)</f>
        <v>-11521522.66</v>
      </c>
      <c r="K66" s="124">
        <f>SUM(K53:K64)</f>
        <v>-12212814.0196</v>
      </c>
    </row>
    <row r="67" spans="1:11" s="116" customFormat="1" ht="15" x14ac:dyDescent="0.25">
      <c r="A67" s="111"/>
      <c r="B67" s="112"/>
      <c r="C67" s="113"/>
      <c r="D67" s="113"/>
      <c r="E67" s="113"/>
      <c r="F67" s="113"/>
      <c r="G67" s="113"/>
      <c r="H67" s="114"/>
      <c r="I67" s="114"/>
      <c r="J67" s="114"/>
      <c r="K67" s="124"/>
    </row>
    <row r="68" spans="1:11" s="116" customFormat="1" ht="15" x14ac:dyDescent="0.25">
      <c r="A68" s="111"/>
      <c r="B68" s="112" t="s">
        <v>54</v>
      </c>
      <c r="C68" s="113"/>
      <c r="D68" s="113"/>
      <c r="E68" s="113"/>
      <c r="F68" s="113"/>
      <c r="G68" s="113"/>
      <c r="H68" s="114"/>
      <c r="I68" s="114"/>
      <c r="J68" s="114"/>
      <c r="K68" s="124"/>
    </row>
    <row r="69" spans="1:11" x14ac:dyDescent="0.2">
      <c r="A69" s="117"/>
      <c r="B69" s="118"/>
      <c r="C69" s="119"/>
      <c r="D69" s="119"/>
      <c r="E69" s="119"/>
      <c r="F69" s="119"/>
      <c r="G69" s="119"/>
      <c r="H69" s="120"/>
      <c r="I69" s="120"/>
      <c r="J69" s="120"/>
      <c r="K69" s="123"/>
    </row>
    <row r="70" spans="1:11" x14ac:dyDescent="0.2">
      <c r="A70" s="117">
        <v>1.0001341009999999E+19</v>
      </c>
      <c r="B70" s="118" t="s">
        <v>55</v>
      </c>
      <c r="C70" s="119">
        <v>-467461</v>
      </c>
      <c r="D70" s="119">
        <v>-51494.57</v>
      </c>
      <c r="E70" s="119">
        <v>-284886.88</v>
      </c>
      <c r="F70" s="119">
        <v>-182574.12</v>
      </c>
      <c r="G70" s="119">
        <v>60.94</v>
      </c>
      <c r="H70" s="120">
        <f>H2993</f>
        <v>0</v>
      </c>
      <c r="I70" s="120">
        <f>I2993</f>
        <v>-467461</v>
      </c>
      <c r="J70" s="120">
        <f>J2993</f>
        <v>-495508.66</v>
      </c>
      <c r="K70" s="123">
        <f>K2993</f>
        <v>-525239.17959999992</v>
      </c>
    </row>
    <row r="71" spans="1:11" x14ac:dyDescent="0.2">
      <c r="A71" s="117">
        <v>1.0001341089999999E+19</v>
      </c>
      <c r="B71" s="118" t="s">
        <v>56</v>
      </c>
      <c r="C71" s="119">
        <v>-17676</v>
      </c>
      <c r="D71" s="119">
        <v>-1596.64</v>
      </c>
      <c r="E71" s="119">
        <v>-8280.2999999999993</v>
      </c>
      <c r="F71" s="119">
        <v>-9395.7000000000007</v>
      </c>
      <c r="G71" s="119">
        <v>46.84</v>
      </c>
      <c r="H71" s="120">
        <f>H1993</f>
        <v>0</v>
      </c>
      <c r="I71" s="120">
        <f>I1993</f>
        <v>-17676</v>
      </c>
      <c r="J71" s="120">
        <f>J1993</f>
        <v>-18736.560000000001</v>
      </c>
      <c r="K71" s="123">
        <f>K1993</f>
        <v>-19860.7536</v>
      </c>
    </row>
    <row r="72" spans="1:11" x14ac:dyDescent="0.2">
      <c r="A72" s="117">
        <v>1.000134112E+19</v>
      </c>
      <c r="B72" s="118" t="s">
        <v>57</v>
      </c>
      <c r="C72" s="119">
        <v>-207567</v>
      </c>
      <c r="D72" s="119">
        <v>-14644.63</v>
      </c>
      <c r="E72" s="119">
        <v>-73902.87</v>
      </c>
      <c r="F72" s="119">
        <v>-133664.13</v>
      </c>
      <c r="G72" s="119">
        <v>35.6</v>
      </c>
      <c r="H72" s="120">
        <f>H2683</f>
        <v>0</v>
      </c>
      <c r="I72" s="120">
        <f>I2683</f>
        <v>-207567</v>
      </c>
      <c r="J72" s="120">
        <f>J2683</f>
        <v>-220021.02</v>
      </c>
      <c r="K72" s="123">
        <f>K2683</f>
        <v>-233222.2812</v>
      </c>
    </row>
    <row r="73" spans="1:11" x14ac:dyDescent="0.2">
      <c r="A73" s="117">
        <v>1.0001341129999999E+19</v>
      </c>
      <c r="B73" s="118" t="s">
        <v>58</v>
      </c>
      <c r="C73" s="119">
        <v>-83980</v>
      </c>
      <c r="D73" s="119">
        <v>-7134.59</v>
      </c>
      <c r="E73" s="119">
        <v>-32355.75</v>
      </c>
      <c r="F73" s="119">
        <v>-51624.25</v>
      </c>
      <c r="G73" s="119">
        <v>38.520000000000003</v>
      </c>
      <c r="H73" s="120">
        <f>H3193</f>
        <v>0</v>
      </c>
      <c r="I73" s="120">
        <f>I3193</f>
        <v>-83980</v>
      </c>
      <c r="J73" s="120">
        <f>J3193</f>
        <v>-89018.8</v>
      </c>
      <c r="K73" s="123">
        <f>K3193</f>
        <v>-94359.928</v>
      </c>
    </row>
    <row r="74" spans="1:11" x14ac:dyDescent="0.2">
      <c r="A74" s="117">
        <v>1.000134114E+19</v>
      </c>
      <c r="B74" s="118" t="s">
        <v>59</v>
      </c>
      <c r="C74" s="119">
        <v>-298471</v>
      </c>
      <c r="D74" s="119">
        <v>-8510.01</v>
      </c>
      <c r="E74" s="119">
        <v>-41515.99</v>
      </c>
      <c r="F74" s="119">
        <v>-256955.01</v>
      </c>
      <c r="G74" s="119">
        <v>13.9</v>
      </c>
      <c r="H74" s="120">
        <f>H3106</f>
        <v>0</v>
      </c>
      <c r="I74" s="120">
        <f>I3106</f>
        <v>-298471</v>
      </c>
      <c r="J74" s="120">
        <f>J3106</f>
        <v>-316379.26</v>
      </c>
      <c r="K74" s="123">
        <f>K3106</f>
        <v>-335362.01559999998</v>
      </c>
    </row>
    <row r="75" spans="1:11" x14ac:dyDescent="0.2">
      <c r="A75" s="117">
        <v>1.0001342E+19</v>
      </c>
      <c r="B75" s="118" t="s">
        <v>60</v>
      </c>
      <c r="C75" s="119">
        <v>-2000000</v>
      </c>
      <c r="D75" s="119">
        <v>-84614.48</v>
      </c>
      <c r="E75" s="119">
        <v>-1060918.06</v>
      </c>
      <c r="F75" s="119">
        <v>-939081.94</v>
      </c>
      <c r="G75" s="119">
        <v>53.04</v>
      </c>
      <c r="H75" s="120">
        <f>H1919</f>
        <v>0</v>
      </c>
      <c r="I75" s="120">
        <f>I1919</f>
        <v>-2000000</v>
      </c>
      <c r="J75" s="120">
        <f>J1919</f>
        <v>-2120000</v>
      </c>
      <c r="K75" s="123">
        <f>K1919</f>
        <v>-2247200</v>
      </c>
    </row>
    <row r="76" spans="1:11" x14ac:dyDescent="0.2">
      <c r="A76" s="117">
        <v>1.0001343009999999E+19</v>
      </c>
      <c r="B76" s="118" t="s">
        <v>61</v>
      </c>
      <c r="C76" s="119">
        <v>-34281</v>
      </c>
      <c r="D76" s="119">
        <v>-8757.44</v>
      </c>
      <c r="E76" s="119">
        <v>-52544.639999999999</v>
      </c>
      <c r="F76" s="119">
        <v>18263.64</v>
      </c>
      <c r="G76" s="119">
        <v>153.27000000000001</v>
      </c>
      <c r="H76" s="120">
        <f>H895+H1002</f>
        <v>0</v>
      </c>
      <c r="I76" s="120">
        <f>I895+I1002</f>
        <v>-34281</v>
      </c>
      <c r="J76" s="120">
        <f>J895+J1002</f>
        <v>-51421.5</v>
      </c>
      <c r="K76" s="123">
        <f>K895+K1002</f>
        <v>-54506.79</v>
      </c>
    </row>
    <row r="77" spans="1:11" x14ac:dyDescent="0.2">
      <c r="A77" s="117"/>
      <c r="B77" s="118"/>
      <c r="C77" s="119"/>
      <c r="D77" s="119"/>
      <c r="E77" s="119"/>
      <c r="F77" s="119"/>
      <c r="G77" s="119"/>
      <c r="H77" s="120"/>
      <c r="I77" s="120"/>
      <c r="J77" s="120"/>
      <c r="K77" s="123"/>
    </row>
    <row r="78" spans="1:11" s="116" customFormat="1" ht="15" x14ac:dyDescent="0.25">
      <c r="A78" s="111"/>
      <c r="B78" s="112" t="s">
        <v>62</v>
      </c>
      <c r="C78" s="113">
        <v>-3109436</v>
      </c>
      <c r="D78" s="113">
        <v>-176752.36</v>
      </c>
      <c r="E78" s="113">
        <v>-1554404.49</v>
      </c>
      <c r="F78" s="113">
        <v>-1555031.51</v>
      </c>
      <c r="G78" s="113">
        <v>49.98</v>
      </c>
      <c r="H78" s="114">
        <f>SUM(H70:H76)</f>
        <v>0</v>
      </c>
      <c r="I78" s="114">
        <f>SUM(I70:I76)</f>
        <v>-3109436</v>
      </c>
      <c r="J78" s="114">
        <f>SUM(J70:J76)</f>
        <v>-3311085.8</v>
      </c>
      <c r="K78" s="124">
        <f>SUM(K70:K76)</f>
        <v>-3509750.9479999999</v>
      </c>
    </row>
    <row r="79" spans="1:11" s="116" customFormat="1" ht="15" x14ac:dyDescent="0.25">
      <c r="A79" s="111"/>
      <c r="B79" s="112"/>
      <c r="C79" s="113"/>
      <c r="D79" s="113"/>
      <c r="E79" s="113"/>
      <c r="F79" s="113"/>
      <c r="G79" s="113"/>
      <c r="H79" s="114"/>
      <c r="I79" s="114"/>
      <c r="J79" s="114"/>
      <c r="K79" s="124"/>
    </row>
    <row r="80" spans="1:11" s="116" customFormat="1" ht="15" x14ac:dyDescent="0.25">
      <c r="A80" s="111"/>
      <c r="B80" s="112" t="s">
        <v>63</v>
      </c>
      <c r="C80" s="113"/>
      <c r="D80" s="113"/>
      <c r="E80" s="113"/>
      <c r="F80" s="113"/>
      <c r="G80" s="113"/>
      <c r="H80" s="114"/>
      <c r="I80" s="114"/>
      <c r="J80" s="114"/>
      <c r="K80" s="124"/>
    </row>
    <row r="81" spans="1:11" s="116" customFormat="1" ht="15" x14ac:dyDescent="0.25">
      <c r="A81" s="111"/>
      <c r="B81" s="112"/>
      <c r="C81" s="113"/>
      <c r="D81" s="113"/>
      <c r="E81" s="113"/>
      <c r="F81" s="113"/>
      <c r="G81" s="113"/>
      <c r="H81" s="114"/>
      <c r="I81" s="114"/>
      <c r="J81" s="114"/>
      <c r="K81" s="124"/>
    </row>
    <row r="82" spans="1:11" x14ac:dyDescent="0.2">
      <c r="A82" s="117">
        <v>1.00013512E+19</v>
      </c>
      <c r="B82" s="118" t="s">
        <v>64</v>
      </c>
      <c r="C82" s="119">
        <v>-328534</v>
      </c>
      <c r="D82" s="119">
        <v>-39640.6</v>
      </c>
      <c r="E82" s="119">
        <v>-245294.9</v>
      </c>
      <c r="F82" s="119">
        <v>-83239.100000000006</v>
      </c>
      <c r="G82" s="119">
        <v>74.66</v>
      </c>
      <c r="H82" s="120">
        <f>H1801</f>
        <v>0</v>
      </c>
      <c r="I82" s="120">
        <f>I1801</f>
        <v>-328534</v>
      </c>
      <c r="J82" s="120">
        <f>J1801</f>
        <v>-348246.04</v>
      </c>
      <c r="K82" s="123">
        <f>K1801</f>
        <v>-369140.80239999999</v>
      </c>
    </row>
    <row r="83" spans="1:11" x14ac:dyDescent="0.2">
      <c r="A83" s="117"/>
      <c r="B83" s="118"/>
      <c r="C83" s="119"/>
      <c r="D83" s="119"/>
      <c r="E83" s="119"/>
      <c r="F83" s="119"/>
      <c r="G83" s="119"/>
      <c r="H83" s="120"/>
      <c r="I83" s="120"/>
      <c r="J83" s="120"/>
      <c r="K83" s="123"/>
    </row>
    <row r="84" spans="1:11" s="116" customFormat="1" ht="15" x14ac:dyDescent="0.25">
      <c r="A84" s="111"/>
      <c r="B84" s="112" t="s">
        <v>65</v>
      </c>
      <c r="C84" s="113">
        <v>-328534</v>
      </c>
      <c r="D84" s="113">
        <v>-39640.6</v>
      </c>
      <c r="E84" s="113">
        <v>-245294.9</v>
      </c>
      <c r="F84" s="113">
        <v>-83239.100000000006</v>
      </c>
      <c r="G84" s="113">
        <v>74.66</v>
      </c>
      <c r="H84" s="114">
        <f>H82</f>
        <v>0</v>
      </c>
      <c r="I84" s="114">
        <f>I82</f>
        <v>-328534</v>
      </c>
      <c r="J84" s="114">
        <f>J82</f>
        <v>-348246.04</v>
      </c>
      <c r="K84" s="124">
        <f>K82</f>
        <v>-369140.80239999999</v>
      </c>
    </row>
    <row r="85" spans="1:11" s="116" customFormat="1" ht="15" x14ac:dyDescent="0.25">
      <c r="A85" s="111"/>
      <c r="B85" s="112"/>
      <c r="C85" s="113"/>
      <c r="D85" s="113"/>
      <c r="E85" s="113"/>
      <c r="F85" s="113"/>
      <c r="G85" s="113"/>
      <c r="H85" s="114"/>
      <c r="I85" s="114"/>
      <c r="J85" s="114"/>
      <c r="K85" s="124"/>
    </row>
    <row r="86" spans="1:11" s="116" customFormat="1" ht="15" x14ac:dyDescent="0.25">
      <c r="A86" s="111"/>
      <c r="B86" s="112" t="s">
        <v>66</v>
      </c>
      <c r="C86" s="113"/>
      <c r="D86" s="113"/>
      <c r="E86" s="113"/>
      <c r="F86" s="113"/>
      <c r="G86" s="113"/>
      <c r="H86" s="114"/>
      <c r="I86" s="114"/>
      <c r="J86" s="114"/>
      <c r="K86" s="124"/>
    </row>
    <row r="87" spans="1:11" s="116" customFormat="1" ht="15" x14ac:dyDescent="0.25">
      <c r="A87" s="111"/>
      <c r="B87" s="112"/>
      <c r="C87" s="113"/>
      <c r="D87" s="113"/>
      <c r="E87" s="113"/>
      <c r="F87" s="113"/>
      <c r="G87" s="113"/>
      <c r="H87" s="114"/>
      <c r="I87" s="114"/>
      <c r="J87" s="114"/>
      <c r="K87" s="124"/>
    </row>
    <row r="88" spans="1:11" x14ac:dyDescent="0.2">
      <c r="A88" s="117">
        <v>1.0001365E+19</v>
      </c>
      <c r="B88" s="118" t="s">
        <v>67</v>
      </c>
      <c r="C88" s="119">
        <v>-2347046</v>
      </c>
      <c r="D88" s="119">
        <v>0</v>
      </c>
      <c r="E88" s="119">
        <v>0</v>
      </c>
      <c r="F88" s="119">
        <v>-2347046</v>
      </c>
      <c r="G88" s="119">
        <v>0</v>
      </c>
      <c r="H88" s="120">
        <f>H3112+H3199</f>
        <v>0</v>
      </c>
      <c r="I88" s="120">
        <f>I3112+I3199</f>
        <v>-2347046</v>
      </c>
      <c r="J88" s="120">
        <f>J3112+J3199</f>
        <v>-2487868.7599999998</v>
      </c>
      <c r="K88" s="123">
        <f>K3112+K3199</f>
        <v>-2637140.8856000002</v>
      </c>
    </row>
    <row r="89" spans="1:11" x14ac:dyDescent="0.2">
      <c r="A89" s="117"/>
      <c r="B89" s="118"/>
      <c r="C89" s="119"/>
      <c r="D89" s="119"/>
      <c r="E89" s="119"/>
      <c r="F89" s="119"/>
      <c r="G89" s="119"/>
      <c r="H89" s="120"/>
      <c r="I89" s="120"/>
      <c r="J89" s="120"/>
      <c r="K89" s="123"/>
    </row>
    <row r="90" spans="1:11" s="116" customFormat="1" ht="15" x14ac:dyDescent="0.25">
      <c r="A90" s="111"/>
      <c r="B90" s="112" t="s">
        <v>68</v>
      </c>
      <c r="C90" s="113">
        <v>-2347046</v>
      </c>
      <c r="D90" s="113">
        <v>0</v>
      </c>
      <c r="E90" s="113">
        <v>0</v>
      </c>
      <c r="F90" s="113">
        <v>-2347046</v>
      </c>
      <c r="G90" s="113">
        <v>0</v>
      </c>
      <c r="H90" s="114">
        <f>H88</f>
        <v>0</v>
      </c>
      <c r="I90" s="114">
        <f>I88</f>
        <v>-2347046</v>
      </c>
      <c r="J90" s="114">
        <f>J88</f>
        <v>-2487868.7599999998</v>
      </c>
      <c r="K90" s="124">
        <f>K88</f>
        <v>-2637140.8856000002</v>
      </c>
    </row>
    <row r="91" spans="1:11" s="116" customFormat="1" ht="15" x14ac:dyDescent="0.25">
      <c r="A91" s="111"/>
      <c r="B91" s="112"/>
      <c r="C91" s="113"/>
      <c r="D91" s="113"/>
      <c r="E91" s="113"/>
      <c r="F91" s="113"/>
      <c r="G91" s="113"/>
      <c r="H91" s="114"/>
      <c r="I91" s="114"/>
      <c r="J91" s="114"/>
      <c r="K91" s="124"/>
    </row>
    <row r="92" spans="1:11" s="116" customFormat="1" ht="15" x14ac:dyDescent="0.25">
      <c r="A92" s="111"/>
      <c r="B92" s="112" t="s">
        <v>69</v>
      </c>
      <c r="C92" s="113"/>
      <c r="D92" s="113"/>
      <c r="E92" s="113"/>
      <c r="F92" s="113"/>
      <c r="G92" s="113"/>
      <c r="H92" s="114"/>
      <c r="I92" s="114"/>
      <c r="J92" s="114"/>
      <c r="K92" s="124"/>
    </row>
    <row r="93" spans="1:11" x14ac:dyDescent="0.2">
      <c r="A93" s="117"/>
      <c r="B93" s="118"/>
      <c r="C93" s="119"/>
      <c r="D93" s="119"/>
      <c r="E93" s="119"/>
      <c r="F93" s="119"/>
      <c r="G93" s="119"/>
      <c r="H93" s="120"/>
      <c r="I93" s="120"/>
      <c r="J93" s="120"/>
      <c r="K93" s="123"/>
    </row>
    <row r="94" spans="1:11" x14ac:dyDescent="0.2">
      <c r="A94" s="117">
        <v>1.0001380310000001E+19</v>
      </c>
      <c r="B94" s="118" t="s">
        <v>70</v>
      </c>
      <c r="C94" s="119">
        <v>-294</v>
      </c>
      <c r="D94" s="119">
        <v>0</v>
      </c>
      <c r="E94" s="119">
        <v>-513.04</v>
      </c>
      <c r="F94" s="119">
        <v>219.04</v>
      </c>
      <c r="G94" s="119">
        <v>174.5</v>
      </c>
      <c r="H94" s="120">
        <f>H2392</f>
        <v>0</v>
      </c>
      <c r="I94" s="120">
        <f>I2392</f>
        <v>-294</v>
      </c>
      <c r="J94" s="120">
        <f>J2392</f>
        <v>-311.64</v>
      </c>
      <c r="K94" s="123">
        <f>K2392</f>
        <v>-330.33839999999998</v>
      </c>
    </row>
    <row r="95" spans="1:11" x14ac:dyDescent="0.2">
      <c r="A95" s="117">
        <v>1.00013806E+19</v>
      </c>
      <c r="B95" s="118" t="s">
        <v>71</v>
      </c>
      <c r="C95" s="119">
        <v>-633925</v>
      </c>
      <c r="D95" s="119">
        <v>0</v>
      </c>
      <c r="E95" s="119">
        <v>0</v>
      </c>
      <c r="F95" s="119">
        <v>-633925</v>
      </c>
      <c r="G95" s="119">
        <v>0</v>
      </c>
      <c r="H95" s="120">
        <f>H1807</f>
        <v>0</v>
      </c>
      <c r="I95" s="120">
        <f>I1807</f>
        <v>-633925</v>
      </c>
      <c r="J95" s="120">
        <f>J1807</f>
        <v>-671960.5</v>
      </c>
      <c r="K95" s="123">
        <f>K1807</f>
        <v>-712278.13</v>
      </c>
    </row>
    <row r="96" spans="1:11" x14ac:dyDescent="0.2">
      <c r="A96" s="117">
        <v>1.000138062E+19</v>
      </c>
      <c r="B96" s="118" t="s">
        <v>72</v>
      </c>
      <c r="C96" s="119">
        <v>0</v>
      </c>
      <c r="D96" s="119">
        <v>0</v>
      </c>
      <c r="E96" s="119">
        <v>-10008.959999999999</v>
      </c>
      <c r="F96" s="119">
        <v>10008.959999999999</v>
      </c>
      <c r="G96" s="119">
        <v>0</v>
      </c>
      <c r="H96" s="120">
        <f>H3118</f>
        <v>0</v>
      </c>
      <c r="I96" s="120">
        <f>I3118</f>
        <v>0</v>
      </c>
      <c r="J96" s="120">
        <f>J3118</f>
        <v>0</v>
      </c>
      <c r="K96" s="123">
        <f>K3118</f>
        <v>0</v>
      </c>
    </row>
    <row r="97" spans="1:11" x14ac:dyDescent="0.2">
      <c r="A97" s="117">
        <v>1.00013824E+19</v>
      </c>
      <c r="B97" s="118" t="s">
        <v>73</v>
      </c>
      <c r="C97" s="119">
        <v>-11136695</v>
      </c>
      <c r="D97" s="119">
        <v>0</v>
      </c>
      <c r="E97" s="119">
        <v>0</v>
      </c>
      <c r="F97" s="119">
        <v>-11136695</v>
      </c>
      <c r="G97" s="119">
        <v>0</v>
      </c>
      <c r="H97" s="120">
        <f>H1808</f>
        <v>-17348573.740000002</v>
      </c>
      <c r="I97" s="120">
        <f>I1808</f>
        <v>-28485268.740000002</v>
      </c>
      <c r="J97" s="120">
        <f>J1808</f>
        <v>-22700514</v>
      </c>
      <c r="K97" s="123">
        <f>K1808</f>
        <v>-17157327</v>
      </c>
    </row>
    <row r="98" spans="1:11" x14ac:dyDescent="0.2">
      <c r="A98" s="117">
        <v>1.0001385249999999E+19</v>
      </c>
      <c r="B98" s="118" t="s">
        <v>74</v>
      </c>
      <c r="C98" s="119">
        <v>-15000000</v>
      </c>
      <c r="D98" s="119">
        <v>0</v>
      </c>
      <c r="E98" s="119">
        <v>0</v>
      </c>
      <c r="F98" s="119">
        <v>-15000000</v>
      </c>
      <c r="G98" s="119">
        <v>0</v>
      </c>
      <c r="H98" s="120">
        <f>H1008</f>
        <v>0</v>
      </c>
      <c r="I98" s="120">
        <f>I1008</f>
        <v>-15000000</v>
      </c>
      <c r="J98" s="120">
        <f>J1008</f>
        <v>-15000000</v>
      </c>
      <c r="K98" s="123">
        <f>K1008</f>
        <v>-15000000</v>
      </c>
    </row>
    <row r="99" spans="1:11" x14ac:dyDescent="0.2">
      <c r="A99" s="117">
        <v>1.0001385329999999E+19</v>
      </c>
      <c r="B99" s="118" t="s">
        <v>75</v>
      </c>
      <c r="C99" s="119">
        <v>-193482</v>
      </c>
      <c r="D99" s="119">
        <v>0</v>
      </c>
      <c r="E99" s="119">
        <v>-66726.179999999993</v>
      </c>
      <c r="F99" s="119">
        <v>-126755.82</v>
      </c>
      <c r="G99" s="119">
        <v>34.479999999999997</v>
      </c>
      <c r="H99" s="120">
        <f>H580</f>
        <v>0</v>
      </c>
      <c r="I99" s="120">
        <f>I580</f>
        <v>-193482</v>
      </c>
      <c r="J99" s="120">
        <f>J580</f>
        <v>-205090.92</v>
      </c>
      <c r="K99" s="123">
        <f>K580</f>
        <v>-217396.37520000001</v>
      </c>
    </row>
    <row r="100" spans="1:11" x14ac:dyDescent="0.2">
      <c r="A100" s="117"/>
      <c r="B100" s="118"/>
      <c r="C100" s="119"/>
      <c r="D100" s="119"/>
      <c r="E100" s="119"/>
      <c r="F100" s="119"/>
      <c r="G100" s="119"/>
      <c r="H100" s="120"/>
      <c r="I100" s="120"/>
      <c r="J100" s="120"/>
      <c r="K100" s="123"/>
    </row>
    <row r="101" spans="1:11" s="116" customFormat="1" ht="15" x14ac:dyDescent="0.25">
      <c r="A101" s="111"/>
      <c r="B101" s="112" t="s">
        <v>76</v>
      </c>
      <c r="C101" s="113">
        <v>-15193776</v>
      </c>
      <c r="D101" s="113">
        <v>0</v>
      </c>
      <c r="E101" s="113">
        <v>-77248.179999999993</v>
      </c>
      <c r="F101" s="113">
        <v>-15116527.82</v>
      </c>
      <c r="G101" s="113">
        <v>0.5</v>
      </c>
      <c r="H101" s="114">
        <f>SUM(H94:H99)</f>
        <v>-17348573.740000002</v>
      </c>
      <c r="I101" s="114">
        <f>SUM(I94:I99)</f>
        <v>-44312969.740000002</v>
      </c>
      <c r="J101" s="114">
        <f>SUM(J94:J99)</f>
        <v>-38577877.060000002</v>
      </c>
      <c r="K101" s="124">
        <f>SUM(K94:K99)</f>
        <v>-33087331.843600001</v>
      </c>
    </row>
    <row r="102" spans="1:11" s="116" customFormat="1" ht="15" x14ac:dyDescent="0.25">
      <c r="A102" s="111"/>
      <c r="B102" s="112"/>
      <c r="C102" s="113"/>
      <c r="D102" s="113"/>
      <c r="E102" s="113"/>
      <c r="F102" s="113"/>
      <c r="G102" s="113"/>
      <c r="H102" s="114"/>
      <c r="I102" s="114"/>
      <c r="J102" s="114"/>
      <c r="K102" s="124"/>
    </row>
    <row r="103" spans="1:11" s="116" customFormat="1" ht="15" x14ac:dyDescent="0.25">
      <c r="A103" s="111"/>
      <c r="B103" s="112" t="s">
        <v>77</v>
      </c>
      <c r="C103" s="113"/>
      <c r="D103" s="113"/>
      <c r="E103" s="113"/>
      <c r="F103" s="113"/>
      <c r="G103" s="113"/>
      <c r="H103" s="114"/>
      <c r="I103" s="114"/>
      <c r="J103" s="114"/>
      <c r="K103" s="124"/>
    </row>
    <row r="104" spans="1:11" x14ac:dyDescent="0.2">
      <c r="A104" s="117"/>
      <c r="B104" s="118"/>
      <c r="C104" s="119"/>
      <c r="D104" s="119"/>
      <c r="E104" s="119"/>
      <c r="F104" s="119"/>
      <c r="G104" s="119"/>
      <c r="H104" s="120"/>
      <c r="I104" s="120"/>
      <c r="J104" s="120"/>
      <c r="K104" s="123"/>
    </row>
    <row r="105" spans="1:11" x14ac:dyDescent="0.2">
      <c r="A105" s="117">
        <v>1.0001401089999999E+19</v>
      </c>
      <c r="B105" s="118" t="s">
        <v>78</v>
      </c>
      <c r="C105" s="119">
        <v>-268878</v>
      </c>
      <c r="D105" s="119">
        <v>-2183.2399999999998</v>
      </c>
      <c r="E105" s="119">
        <v>-77168.240000000005</v>
      </c>
      <c r="F105" s="119">
        <v>-191709.76</v>
      </c>
      <c r="G105" s="119">
        <v>28.7</v>
      </c>
      <c r="H105" s="120">
        <f>H2398</f>
        <v>0</v>
      </c>
      <c r="I105" s="120">
        <f>I2398</f>
        <v>-268878</v>
      </c>
      <c r="J105" s="120">
        <f>J2398</f>
        <v>-285010.68</v>
      </c>
      <c r="K105" s="123">
        <f>K2398</f>
        <v>-302111.32079999999</v>
      </c>
    </row>
    <row r="106" spans="1:11" x14ac:dyDescent="0.2">
      <c r="A106" s="117"/>
      <c r="B106" s="118"/>
      <c r="C106" s="119"/>
      <c r="D106" s="119"/>
      <c r="E106" s="119"/>
      <c r="F106" s="119"/>
      <c r="G106" s="119"/>
      <c r="H106" s="120"/>
      <c r="I106" s="120"/>
      <c r="J106" s="120"/>
      <c r="K106" s="123"/>
    </row>
    <row r="107" spans="1:11" s="116" customFormat="1" ht="15" x14ac:dyDescent="0.25">
      <c r="A107" s="111"/>
      <c r="B107" s="112" t="s">
        <v>79</v>
      </c>
      <c r="C107" s="113">
        <v>-268878</v>
      </c>
      <c r="D107" s="113">
        <v>-2183.2399999999998</v>
      </c>
      <c r="E107" s="113">
        <v>-77168.240000000005</v>
      </c>
      <c r="F107" s="113">
        <v>-191709.76</v>
      </c>
      <c r="G107" s="113">
        <v>28.7</v>
      </c>
      <c r="H107" s="114">
        <f>H105</f>
        <v>0</v>
      </c>
      <c r="I107" s="114">
        <f>I105</f>
        <v>-268878</v>
      </c>
      <c r="J107" s="114">
        <f>J105</f>
        <v>-285010.68</v>
      </c>
      <c r="K107" s="124">
        <f>K105</f>
        <v>-302111.32079999999</v>
      </c>
    </row>
    <row r="108" spans="1:11" s="116" customFormat="1" ht="15" x14ac:dyDescent="0.25">
      <c r="A108" s="111"/>
      <c r="B108" s="112"/>
      <c r="C108" s="113"/>
      <c r="D108" s="113"/>
      <c r="E108" s="113"/>
      <c r="F108" s="113"/>
      <c r="G108" s="113"/>
      <c r="H108" s="114"/>
      <c r="I108" s="114"/>
      <c r="J108" s="114"/>
      <c r="K108" s="124"/>
    </row>
    <row r="109" spans="1:11" s="116" customFormat="1" ht="15" x14ac:dyDescent="0.25">
      <c r="A109" s="111"/>
      <c r="B109" s="112" t="s">
        <v>80</v>
      </c>
      <c r="C109" s="113"/>
      <c r="D109" s="113"/>
      <c r="E109" s="113"/>
      <c r="F109" s="113"/>
      <c r="G109" s="113"/>
      <c r="H109" s="114"/>
      <c r="I109" s="114"/>
      <c r="J109" s="114"/>
      <c r="K109" s="124"/>
    </row>
    <row r="110" spans="1:11" s="116" customFormat="1" ht="15" x14ac:dyDescent="0.25">
      <c r="A110" s="111"/>
      <c r="B110" s="112"/>
      <c r="C110" s="113"/>
      <c r="D110" s="113"/>
      <c r="E110" s="113"/>
      <c r="F110" s="113"/>
      <c r="G110" s="113"/>
      <c r="H110" s="114"/>
      <c r="I110" s="114"/>
      <c r="J110" s="114"/>
      <c r="K110" s="124"/>
    </row>
    <row r="111" spans="1:11" x14ac:dyDescent="0.2">
      <c r="A111" s="117">
        <v>1.000142008E+19</v>
      </c>
      <c r="B111" s="118" t="s">
        <v>81</v>
      </c>
      <c r="C111" s="119">
        <v>-4394</v>
      </c>
      <c r="D111" s="119">
        <v>0</v>
      </c>
      <c r="E111" s="119">
        <v>-160</v>
      </c>
      <c r="F111" s="119">
        <v>-4234</v>
      </c>
      <c r="G111" s="119">
        <v>3.64</v>
      </c>
      <c r="H111" s="120">
        <f>H442+H1014</f>
        <v>0</v>
      </c>
      <c r="I111" s="120">
        <f>I442+I1014</f>
        <v>-4394</v>
      </c>
      <c r="J111" s="120">
        <f>J442+J1014</f>
        <v>-6591</v>
      </c>
      <c r="K111" s="123">
        <f>K442+K1014</f>
        <v>-6986.46</v>
      </c>
    </row>
    <row r="112" spans="1:11" x14ac:dyDescent="0.2">
      <c r="A112" s="117">
        <v>1.0001420609999999E+19</v>
      </c>
      <c r="B112" s="118" t="s">
        <v>82</v>
      </c>
      <c r="C112" s="119">
        <v>-11899</v>
      </c>
      <c r="D112" s="119">
        <v>0</v>
      </c>
      <c r="E112" s="119">
        <v>-3400</v>
      </c>
      <c r="F112" s="119">
        <v>-8499</v>
      </c>
      <c r="G112" s="119">
        <v>28.57</v>
      </c>
      <c r="H112" s="120">
        <f>H2598</f>
        <v>0</v>
      </c>
      <c r="I112" s="120">
        <f>I2598</f>
        <v>-11899</v>
      </c>
      <c r="J112" s="120">
        <f>J2598</f>
        <v>-12612.94</v>
      </c>
      <c r="K112" s="123">
        <f>K2598</f>
        <v>-13369.716400000001</v>
      </c>
    </row>
    <row r="113" spans="1:11" x14ac:dyDescent="0.2">
      <c r="A113" s="117">
        <v>1.0001423329999999E+19</v>
      </c>
      <c r="B113" s="118" t="s">
        <v>83</v>
      </c>
      <c r="C113" s="119">
        <v>-2083</v>
      </c>
      <c r="D113" s="119">
        <v>0</v>
      </c>
      <c r="E113" s="119">
        <v>-619</v>
      </c>
      <c r="F113" s="119">
        <v>-1464</v>
      </c>
      <c r="G113" s="119">
        <v>29.71</v>
      </c>
      <c r="H113" s="120">
        <f>H2404</f>
        <v>0</v>
      </c>
      <c r="I113" s="120">
        <f>I2404</f>
        <v>-2083</v>
      </c>
      <c r="J113" s="120">
        <f>J2404</f>
        <v>-2207.98</v>
      </c>
      <c r="K113" s="123">
        <f>K2404</f>
        <v>-2340.4587999999999</v>
      </c>
    </row>
    <row r="114" spans="1:11" x14ac:dyDescent="0.2">
      <c r="A114" s="117">
        <v>1.000142454E+19</v>
      </c>
      <c r="B114" s="118" t="s">
        <v>84</v>
      </c>
      <c r="C114" s="119">
        <v>-38836</v>
      </c>
      <c r="D114" s="119">
        <v>-533.84</v>
      </c>
      <c r="E114" s="119">
        <v>-8248.33</v>
      </c>
      <c r="F114" s="119">
        <v>-30587.67</v>
      </c>
      <c r="G114" s="119">
        <v>21.23</v>
      </c>
      <c r="H114" s="120">
        <f t="shared" ref="H114:K116" si="7">H902+H1015</f>
        <v>0</v>
      </c>
      <c r="I114" s="120">
        <f t="shared" si="7"/>
        <v>-38836</v>
      </c>
      <c r="J114" s="120">
        <f t="shared" si="7"/>
        <v>-58254</v>
      </c>
      <c r="K114" s="123">
        <f t="shared" si="7"/>
        <v>-61749.24</v>
      </c>
    </row>
    <row r="115" spans="1:11" x14ac:dyDescent="0.2">
      <c r="A115" s="117">
        <v>1.000142456E+19</v>
      </c>
      <c r="B115" s="118" t="s">
        <v>85</v>
      </c>
      <c r="C115" s="119">
        <v>-9907</v>
      </c>
      <c r="D115" s="119">
        <v>0</v>
      </c>
      <c r="E115" s="119">
        <v>-4723.32</v>
      </c>
      <c r="F115" s="119">
        <v>-5183.68</v>
      </c>
      <c r="G115" s="119">
        <v>47.67</v>
      </c>
      <c r="H115" s="120">
        <f t="shared" si="7"/>
        <v>0</v>
      </c>
      <c r="I115" s="120">
        <f t="shared" si="7"/>
        <v>-9907</v>
      </c>
      <c r="J115" s="120">
        <f t="shared" si="7"/>
        <v>-14860.5</v>
      </c>
      <c r="K115" s="123">
        <f t="shared" si="7"/>
        <v>-15752.13</v>
      </c>
    </row>
    <row r="116" spans="1:11" x14ac:dyDescent="0.2">
      <c r="A116" s="117">
        <v>1.0001424609999999E+19</v>
      </c>
      <c r="B116" s="118" t="s">
        <v>86</v>
      </c>
      <c r="C116" s="119">
        <v>-4465</v>
      </c>
      <c r="D116" s="119">
        <v>0</v>
      </c>
      <c r="E116" s="119">
        <v>-3956.34</v>
      </c>
      <c r="F116" s="119">
        <v>-508.66</v>
      </c>
      <c r="G116" s="119">
        <v>88.6</v>
      </c>
      <c r="H116" s="120">
        <f t="shared" si="7"/>
        <v>0</v>
      </c>
      <c r="I116" s="120">
        <f t="shared" si="7"/>
        <v>-4465</v>
      </c>
      <c r="J116" s="120">
        <f t="shared" si="7"/>
        <v>-6697.5</v>
      </c>
      <c r="K116" s="123">
        <f t="shared" si="7"/>
        <v>-7099.35</v>
      </c>
    </row>
    <row r="117" spans="1:11" x14ac:dyDescent="0.2">
      <c r="A117" s="117">
        <v>1.00014254E+19</v>
      </c>
      <c r="B117" s="118" t="s">
        <v>87</v>
      </c>
      <c r="C117" s="119">
        <v>-55809</v>
      </c>
      <c r="D117" s="119">
        <v>0</v>
      </c>
      <c r="E117" s="119">
        <v>0</v>
      </c>
      <c r="F117" s="119">
        <v>-55809</v>
      </c>
      <c r="G117" s="119">
        <v>0</v>
      </c>
      <c r="H117" s="120">
        <f>H1018</f>
        <v>0</v>
      </c>
      <c r="I117" s="120">
        <f>I1018</f>
        <v>-55809</v>
      </c>
      <c r="J117" s="120">
        <f>J1018</f>
        <v>-83713.5</v>
      </c>
      <c r="K117" s="123">
        <f>K1018</f>
        <v>-88736.31</v>
      </c>
    </row>
    <row r="118" spans="1:11" x14ac:dyDescent="0.2">
      <c r="A118" s="117">
        <v>1.0001425430000001E+19</v>
      </c>
      <c r="B118" s="118" t="s">
        <v>88</v>
      </c>
      <c r="C118" s="119">
        <v>-261765</v>
      </c>
      <c r="D118" s="119">
        <v>0</v>
      </c>
      <c r="E118" s="119">
        <v>0</v>
      </c>
      <c r="F118" s="119">
        <v>-261765</v>
      </c>
      <c r="G118" s="119">
        <v>0</v>
      </c>
      <c r="H118" s="120">
        <f>H443</f>
        <v>0</v>
      </c>
      <c r="I118" s="120">
        <f>I443</f>
        <v>-261765</v>
      </c>
      <c r="J118" s="120">
        <f>J443</f>
        <v>-277470.90000000002</v>
      </c>
      <c r="K118" s="123">
        <f>K443</f>
        <v>-294119.15400000004</v>
      </c>
    </row>
    <row r="119" spans="1:11" x14ac:dyDescent="0.2">
      <c r="A119" s="117"/>
      <c r="B119" s="118"/>
      <c r="C119" s="119"/>
      <c r="D119" s="119"/>
      <c r="E119" s="119"/>
      <c r="F119" s="119"/>
      <c r="G119" s="119"/>
      <c r="H119" s="120"/>
      <c r="I119" s="120"/>
      <c r="J119" s="120"/>
      <c r="K119" s="123"/>
    </row>
    <row r="120" spans="1:11" s="116" customFormat="1" ht="15" x14ac:dyDescent="0.25">
      <c r="A120" s="111"/>
      <c r="B120" s="112" t="s">
        <v>89</v>
      </c>
      <c r="C120" s="113">
        <v>-389158</v>
      </c>
      <c r="D120" s="113">
        <v>-533.84</v>
      </c>
      <c r="E120" s="113">
        <v>-21106.99</v>
      </c>
      <c r="F120" s="113">
        <v>-368051.01</v>
      </c>
      <c r="G120" s="113">
        <v>5.42</v>
      </c>
      <c r="H120" s="114">
        <f>SUM(H111:H118)</f>
        <v>0</v>
      </c>
      <c r="I120" s="114">
        <f>SUM(I111:I118)</f>
        <v>-389158</v>
      </c>
      <c r="J120" s="114">
        <f>SUM(J111:J118)</f>
        <v>-462408.32</v>
      </c>
      <c r="K120" s="124">
        <f>SUM(K111:K118)</f>
        <v>-490152.81920000003</v>
      </c>
    </row>
    <row r="121" spans="1:11" s="116" customFormat="1" ht="15" x14ac:dyDescent="0.25">
      <c r="A121" s="111"/>
      <c r="B121" s="112"/>
      <c r="C121" s="113"/>
      <c r="D121" s="113"/>
      <c r="E121" s="113"/>
      <c r="F121" s="113"/>
      <c r="G121" s="113"/>
      <c r="H121" s="114"/>
      <c r="I121" s="114"/>
      <c r="J121" s="114"/>
      <c r="K121" s="124"/>
    </row>
    <row r="122" spans="1:11" s="116" customFormat="1" ht="15" x14ac:dyDescent="0.25">
      <c r="A122" s="111"/>
      <c r="B122" s="112" t="s">
        <v>90</v>
      </c>
      <c r="C122" s="113">
        <v>-44276809</v>
      </c>
      <c r="D122" s="113">
        <v>-1111226.72</v>
      </c>
      <c r="E122" s="113">
        <v>-8010859.8399999999</v>
      </c>
      <c r="F122" s="113">
        <v>-36265949.159999996</v>
      </c>
      <c r="G122" s="113">
        <v>18.09</v>
      </c>
      <c r="H122" s="114">
        <f>H66+H78+H84+H90+H101+H107+H120</f>
        <v>-17348573.740000002</v>
      </c>
      <c r="I122" s="114">
        <f>I66+I78+I84+I90+I101+I107+I120</f>
        <v>-61625382.740000002</v>
      </c>
      <c r="J122" s="114">
        <f>J66+J78+J84+J90+J101+J107+J120</f>
        <v>-56994019.32</v>
      </c>
      <c r="K122" s="124">
        <f>K66+K78+K84+K90+K101+K107+K120</f>
        <v>-52608442.639200002</v>
      </c>
    </row>
    <row r="123" spans="1:11" s="116" customFormat="1" ht="15" x14ac:dyDescent="0.25">
      <c r="A123" s="111"/>
      <c r="B123" s="112"/>
      <c r="C123" s="113"/>
      <c r="D123" s="113"/>
      <c r="E123" s="113"/>
      <c r="F123" s="113"/>
      <c r="G123" s="113"/>
      <c r="H123" s="114"/>
      <c r="I123" s="114"/>
      <c r="J123" s="114"/>
      <c r="K123" s="124"/>
    </row>
    <row r="124" spans="1:11" s="116" customFormat="1" ht="15" x14ac:dyDescent="0.25">
      <c r="A124" s="111"/>
      <c r="B124" s="112" t="s">
        <v>91</v>
      </c>
      <c r="C124" s="113">
        <v>-232794962</v>
      </c>
      <c r="D124" s="113">
        <v>-64230279.130000003</v>
      </c>
      <c r="E124" s="113">
        <v>-136053106.19999999</v>
      </c>
      <c r="F124" s="113">
        <v>-96741855.799999997</v>
      </c>
      <c r="G124" s="113">
        <v>58.44</v>
      </c>
      <c r="H124" s="114">
        <f>H48+H122</f>
        <v>-29348573.740000002</v>
      </c>
      <c r="I124" s="114">
        <f>I48+I122</f>
        <v>-263198535.74000001</v>
      </c>
      <c r="J124" s="114">
        <f>J48+J122</f>
        <v>-252487093.75999999</v>
      </c>
      <c r="K124" s="124">
        <f>K48+K122</f>
        <v>-259555545.28560001</v>
      </c>
    </row>
    <row r="125" spans="1:11" s="116" customFormat="1" ht="15" x14ac:dyDescent="0.25">
      <c r="A125" s="111"/>
      <c r="B125" s="112"/>
      <c r="C125" s="113"/>
      <c r="D125" s="113"/>
      <c r="E125" s="113"/>
      <c r="F125" s="113"/>
      <c r="G125" s="113"/>
      <c r="H125" s="114"/>
      <c r="I125" s="114"/>
      <c r="J125" s="114"/>
      <c r="K125" s="124"/>
    </row>
    <row r="126" spans="1:11" s="116" customFormat="1" ht="15" x14ac:dyDescent="0.25">
      <c r="A126" s="111"/>
      <c r="B126" s="112" t="s">
        <v>92</v>
      </c>
      <c r="C126" s="113"/>
      <c r="D126" s="113"/>
      <c r="E126" s="113"/>
      <c r="F126" s="113"/>
      <c r="G126" s="113"/>
      <c r="H126" s="114"/>
      <c r="I126" s="114"/>
      <c r="J126" s="114"/>
      <c r="K126" s="124"/>
    </row>
    <row r="127" spans="1:11" s="116" customFormat="1" ht="15" x14ac:dyDescent="0.25">
      <c r="A127" s="111"/>
      <c r="B127" s="112" t="s">
        <v>93</v>
      </c>
      <c r="C127" s="113"/>
      <c r="D127" s="113"/>
      <c r="E127" s="113"/>
      <c r="F127" s="113"/>
      <c r="G127" s="113"/>
      <c r="H127" s="114"/>
      <c r="I127" s="114"/>
      <c r="J127" s="114"/>
      <c r="K127" s="124"/>
    </row>
    <row r="128" spans="1:11" s="116" customFormat="1" ht="15" x14ac:dyDescent="0.25">
      <c r="A128" s="111"/>
      <c r="B128" s="112" t="s">
        <v>94</v>
      </c>
      <c r="C128" s="113"/>
      <c r="D128" s="113"/>
      <c r="E128" s="113"/>
      <c r="F128" s="113"/>
      <c r="G128" s="113"/>
      <c r="H128" s="114"/>
      <c r="I128" s="114"/>
      <c r="J128" s="114"/>
      <c r="K128" s="124"/>
    </row>
    <row r="129" spans="1:11" s="116" customFormat="1" ht="15" x14ac:dyDescent="0.25">
      <c r="A129" s="111"/>
      <c r="B129" s="112" t="s">
        <v>95</v>
      </c>
      <c r="C129" s="113"/>
      <c r="D129" s="113"/>
      <c r="E129" s="113"/>
      <c r="F129" s="113"/>
      <c r="G129" s="113"/>
      <c r="H129" s="114"/>
      <c r="I129" s="114"/>
      <c r="J129" s="114"/>
      <c r="K129" s="124"/>
    </row>
    <row r="130" spans="1:11" s="116" customFormat="1" ht="15" x14ac:dyDescent="0.25">
      <c r="A130" s="111"/>
      <c r="B130" s="112" t="s">
        <v>96</v>
      </c>
      <c r="C130" s="113"/>
      <c r="D130" s="113"/>
      <c r="E130" s="113"/>
      <c r="F130" s="113"/>
      <c r="G130" s="113"/>
      <c r="H130" s="114"/>
      <c r="I130" s="114"/>
      <c r="J130" s="114"/>
      <c r="K130" s="124"/>
    </row>
    <row r="131" spans="1:11" s="116" customFormat="1" ht="15" x14ac:dyDescent="0.25">
      <c r="A131" s="111"/>
      <c r="B131" s="112"/>
      <c r="C131" s="113"/>
      <c r="D131" s="113"/>
      <c r="E131" s="113"/>
      <c r="F131" s="113"/>
      <c r="G131" s="113"/>
      <c r="H131" s="114"/>
      <c r="I131" s="114"/>
      <c r="J131" s="114"/>
      <c r="K131" s="124"/>
    </row>
    <row r="132" spans="1:11" x14ac:dyDescent="0.2">
      <c r="A132" s="117">
        <v>1.0002030049999999E+19</v>
      </c>
      <c r="B132" s="118" t="s">
        <v>97</v>
      </c>
      <c r="C132" s="119">
        <v>1369345</v>
      </c>
      <c r="D132" s="119">
        <v>83525.240000000005</v>
      </c>
      <c r="E132" s="119">
        <v>250575.72</v>
      </c>
      <c r="F132" s="119">
        <v>1118769.28</v>
      </c>
      <c r="G132" s="119">
        <v>18.29</v>
      </c>
      <c r="H132" s="120">
        <f t="shared" ref="H132:K134" si="8">H1131</f>
        <v>-163162</v>
      </c>
      <c r="I132" s="120">
        <f t="shared" si="8"/>
        <v>1206183</v>
      </c>
      <c r="J132" s="120">
        <f t="shared" si="8"/>
        <v>1278553.98</v>
      </c>
      <c r="K132" s="123">
        <f t="shared" si="8"/>
        <v>1355267.2187999999</v>
      </c>
    </row>
    <row r="133" spans="1:11" x14ac:dyDescent="0.2">
      <c r="A133" s="117">
        <v>1.000203006E+19</v>
      </c>
      <c r="B133" s="118" t="s">
        <v>98</v>
      </c>
      <c r="C133" s="119">
        <v>31293</v>
      </c>
      <c r="D133" s="119">
        <v>0</v>
      </c>
      <c r="E133" s="119">
        <v>0</v>
      </c>
      <c r="F133" s="119">
        <v>31293</v>
      </c>
      <c r="G133" s="119">
        <v>0</v>
      </c>
      <c r="H133" s="120">
        <f t="shared" si="8"/>
        <v>0</v>
      </c>
      <c r="I133" s="120">
        <f t="shared" si="8"/>
        <v>31293</v>
      </c>
      <c r="J133" s="120">
        <f t="shared" si="8"/>
        <v>33170.58</v>
      </c>
      <c r="K133" s="123">
        <f t="shared" si="8"/>
        <v>35160.8148</v>
      </c>
    </row>
    <row r="134" spans="1:11" x14ac:dyDescent="0.2">
      <c r="A134" s="117">
        <v>1.0002030070000001E+19</v>
      </c>
      <c r="B134" s="118" t="s">
        <v>99</v>
      </c>
      <c r="C134" s="119">
        <v>0</v>
      </c>
      <c r="D134" s="119">
        <v>3333.33</v>
      </c>
      <c r="E134" s="119">
        <v>9999.99</v>
      </c>
      <c r="F134" s="119">
        <v>-9999.99</v>
      </c>
      <c r="G134" s="119">
        <v>0</v>
      </c>
      <c r="H134" s="120">
        <f t="shared" si="8"/>
        <v>39999.96</v>
      </c>
      <c r="I134" s="120">
        <f t="shared" si="8"/>
        <v>39999.96</v>
      </c>
      <c r="J134" s="120">
        <f t="shared" si="8"/>
        <v>42399.957600000002</v>
      </c>
      <c r="K134" s="123">
        <f t="shared" si="8"/>
        <v>44943.955055999999</v>
      </c>
    </row>
    <row r="135" spans="1:11" x14ac:dyDescent="0.2">
      <c r="A135" s="117"/>
      <c r="B135" s="118"/>
      <c r="C135" s="119"/>
      <c r="D135" s="119"/>
      <c r="E135" s="119"/>
      <c r="F135" s="119"/>
      <c r="G135" s="119"/>
      <c r="H135" s="120"/>
      <c r="I135" s="120"/>
      <c r="J135" s="120"/>
      <c r="K135" s="123"/>
    </row>
    <row r="136" spans="1:11" s="116" customFormat="1" ht="15" x14ac:dyDescent="0.25">
      <c r="A136" s="111"/>
      <c r="B136" s="112" t="s">
        <v>100</v>
      </c>
      <c r="C136" s="113">
        <v>1400638</v>
      </c>
      <c r="D136" s="113">
        <v>86858.57</v>
      </c>
      <c r="E136" s="113">
        <v>260575.71</v>
      </c>
      <c r="F136" s="113">
        <v>1140062.29</v>
      </c>
      <c r="G136" s="113">
        <v>18.600000000000001</v>
      </c>
      <c r="H136" s="114">
        <f>SUM(H132:H134)</f>
        <v>-123162.04000000001</v>
      </c>
      <c r="I136" s="114">
        <f>SUM(I132:I134)</f>
        <v>1277475.96</v>
      </c>
      <c r="J136" s="114">
        <f>SUM(J132:J134)</f>
        <v>1354124.5176000001</v>
      </c>
      <c r="K136" s="124">
        <f>SUM(K132:K134)</f>
        <v>1435371.988656</v>
      </c>
    </row>
    <row r="137" spans="1:11" s="116" customFormat="1" ht="15" x14ac:dyDescent="0.25">
      <c r="A137" s="111"/>
      <c r="B137" s="112"/>
      <c r="C137" s="113"/>
      <c r="D137" s="113"/>
      <c r="E137" s="113"/>
      <c r="F137" s="113"/>
      <c r="G137" s="113"/>
      <c r="H137" s="114"/>
      <c r="I137" s="114"/>
      <c r="J137" s="114"/>
      <c r="K137" s="124"/>
    </row>
    <row r="138" spans="1:11" s="116" customFormat="1" ht="15" x14ac:dyDescent="0.25">
      <c r="A138" s="111"/>
      <c r="B138" s="112" t="s">
        <v>101</v>
      </c>
      <c r="C138" s="113"/>
      <c r="D138" s="113"/>
      <c r="E138" s="113"/>
      <c r="F138" s="113"/>
      <c r="G138" s="113"/>
      <c r="H138" s="114"/>
      <c r="I138" s="114"/>
      <c r="J138" s="114"/>
      <c r="K138" s="124"/>
    </row>
    <row r="139" spans="1:11" x14ac:dyDescent="0.2">
      <c r="A139" s="117"/>
      <c r="B139" s="118"/>
      <c r="C139" s="119"/>
      <c r="D139" s="119"/>
      <c r="E139" s="119"/>
      <c r="F139" s="119"/>
      <c r="G139" s="119"/>
      <c r="H139" s="120"/>
      <c r="I139" s="120"/>
      <c r="J139" s="120"/>
      <c r="K139" s="123"/>
    </row>
    <row r="140" spans="1:11" x14ac:dyDescent="0.2">
      <c r="A140" s="117">
        <v>1.0002030449999999E+19</v>
      </c>
      <c r="B140" s="118" t="s">
        <v>102</v>
      </c>
      <c r="C140" s="119">
        <v>1119328</v>
      </c>
      <c r="D140" s="119">
        <v>65307.86</v>
      </c>
      <c r="E140" s="119">
        <v>195923.58</v>
      </c>
      <c r="F140" s="119">
        <v>923404.42</v>
      </c>
      <c r="G140" s="119">
        <v>17.5</v>
      </c>
      <c r="H140" s="120">
        <f t="shared" ref="H140:K141" si="9">H1822</f>
        <v>0</v>
      </c>
      <c r="I140" s="120">
        <f t="shared" si="9"/>
        <v>1119328</v>
      </c>
      <c r="J140" s="120">
        <f t="shared" si="9"/>
        <v>1186487.68</v>
      </c>
      <c r="K140" s="123">
        <f t="shared" si="9"/>
        <v>1257676.9408</v>
      </c>
    </row>
    <row r="141" spans="1:11" x14ac:dyDescent="0.2">
      <c r="A141" s="117">
        <v>1.0002030470000001E+19</v>
      </c>
      <c r="B141" s="118" t="s">
        <v>103</v>
      </c>
      <c r="C141" s="119">
        <v>0</v>
      </c>
      <c r="D141" s="119">
        <v>3333.33</v>
      </c>
      <c r="E141" s="119">
        <v>9999.99</v>
      </c>
      <c r="F141" s="119">
        <v>-9999.99</v>
      </c>
      <c r="G141" s="119">
        <v>0</v>
      </c>
      <c r="H141" s="120">
        <f t="shared" si="9"/>
        <v>0</v>
      </c>
      <c r="I141" s="120">
        <f t="shared" si="9"/>
        <v>0</v>
      </c>
      <c r="J141" s="120">
        <f t="shared" si="9"/>
        <v>0</v>
      </c>
      <c r="K141" s="123">
        <f t="shared" si="9"/>
        <v>0</v>
      </c>
    </row>
    <row r="142" spans="1:11" x14ac:dyDescent="0.2">
      <c r="A142" s="117">
        <v>1.0002030489999999E+19</v>
      </c>
      <c r="B142" s="118" t="s">
        <v>104</v>
      </c>
      <c r="C142" s="119">
        <v>0</v>
      </c>
      <c r="D142" s="119">
        <v>0</v>
      </c>
      <c r="E142" s="119">
        <v>61581.45</v>
      </c>
      <c r="F142" s="119">
        <v>-61581.45</v>
      </c>
      <c r="G142" s="119">
        <v>0</v>
      </c>
      <c r="H142" s="120">
        <f>H1139</f>
        <v>123162</v>
      </c>
      <c r="I142" s="120">
        <f>I1139</f>
        <v>123162</v>
      </c>
      <c r="J142" s="120">
        <f>J1139</f>
        <v>130551.72</v>
      </c>
      <c r="K142" s="123">
        <f>K1139</f>
        <v>138384.82320000001</v>
      </c>
    </row>
    <row r="143" spans="1:11" x14ac:dyDescent="0.2">
      <c r="A143" s="117"/>
      <c r="B143" s="118"/>
      <c r="C143" s="119"/>
      <c r="D143" s="119"/>
      <c r="E143" s="119"/>
      <c r="F143" s="119"/>
      <c r="G143" s="119"/>
      <c r="H143" s="120"/>
      <c r="I143" s="120"/>
      <c r="J143" s="120"/>
      <c r="K143" s="123"/>
    </row>
    <row r="144" spans="1:11" s="116" customFormat="1" ht="15" x14ac:dyDescent="0.25">
      <c r="A144" s="111"/>
      <c r="B144" s="112" t="s">
        <v>105</v>
      </c>
      <c r="C144" s="113">
        <v>1119328</v>
      </c>
      <c r="D144" s="113">
        <v>68641.19</v>
      </c>
      <c r="E144" s="113">
        <v>267505.02</v>
      </c>
      <c r="F144" s="113">
        <v>851822.98</v>
      </c>
      <c r="G144" s="113">
        <v>23.89</v>
      </c>
      <c r="H144" s="114">
        <f>SUM(H140:H142)</f>
        <v>123162</v>
      </c>
      <c r="I144" s="114">
        <f>SUM(I140:I142)</f>
        <v>1242490</v>
      </c>
      <c r="J144" s="114">
        <f>SUM(J140:J142)</f>
        <v>1317039.3999999999</v>
      </c>
      <c r="K144" s="124">
        <f>SUM(K140:K142)</f>
        <v>1396061.764</v>
      </c>
    </row>
    <row r="145" spans="1:11" s="116" customFormat="1" ht="15" x14ac:dyDescent="0.25">
      <c r="A145" s="111"/>
      <c r="B145" s="112"/>
      <c r="C145" s="113"/>
      <c r="D145" s="113"/>
      <c r="E145" s="113"/>
      <c r="F145" s="113"/>
      <c r="G145" s="113"/>
      <c r="H145" s="114"/>
      <c r="I145" s="114"/>
      <c r="J145" s="114"/>
      <c r="K145" s="124"/>
    </row>
    <row r="146" spans="1:11" s="116" customFormat="1" ht="15" x14ac:dyDescent="0.25">
      <c r="A146" s="111"/>
      <c r="B146" s="112" t="s">
        <v>106</v>
      </c>
      <c r="C146" s="113"/>
      <c r="D146" s="113"/>
      <c r="E146" s="113"/>
      <c r="F146" s="113"/>
      <c r="G146" s="113"/>
      <c r="H146" s="114"/>
      <c r="I146" s="114"/>
      <c r="J146" s="114"/>
      <c r="K146" s="124"/>
    </row>
    <row r="147" spans="1:11" x14ac:dyDescent="0.2">
      <c r="A147" s="117"/>
      <c r="B147" s="118"/>
      <c r="C147" s="119"/>
      <c r="D147" s="119"/>
      <c r="E147" s="119"/>
      <c r="F147" s="119"/>
      <c r="G147" s="119"/>
      <c r="H147" s="120"/>
      <c r="I147" s="120"/>
      <c r="J147" s="120"/>
      <c r="K147" s="123"/>
    </row>
    <row r="148" spans="1:11" x14ac:dyDescent="0.2">
      <c r="A148" s="117">
        <v>1.0002030849999999E+19</v>
      </c>
      <c r="B148" s="118" t="s">
        <v>107</v>
      </c>
      <c r="C148" s="119">
        <v>1119328</v>
      </c>
      <c r="D148" s="119">
        <v>65307.86</v>
      </c>
      <c r="E148" s="119">
        <v>200173.53</v>
      </c>
      <c r="F148" s="119">
        <v>919154.47</v>
      </c>
      <c r="G148" s="119">
        <v>17.88</v>
      </c>
      <c r="H148" s="120">
        <f t="shared" ref="H148:K150" si="10">H457</f>
        <v>-90410</v>
      </c>
      <c r="I148" s="120">
        <f t="shared" si="10"/>
        <v>1028918</v>
      </c>
      <c r="J148" s="120">
        <f t="shared" si="10"/>
        <v>1090653.08</v>
      </c>
      <c r="K148" s="123">
        <f t="shared" si="10"/>
        <v>1156092.2648</v>
      </c>
    </row>
    <row r="149" spans="1:11" x14ac:dyDescent="0.2">
      <c r="A149" s="117">
        <v>1.000203086E+19</v>
      </c>
      <c r="B149" s="118" t="s">
        <v>108</v>
      </c>
      <c r="C149" s="119">
        <v>31293</v>
      </c>
      <c r="D149" s="119">
        <v>0</v>
      </c>
      <c r="E149" s="119">
        <v>0</v>
      </c>
      <c r="F149" s="119">
        <v>31293</v>
      </c>
      <c r="G149" s="119">
        <v>0</v>
      </c>
      <c r="H149" s="120">
        <f t="shared" si="10"/>
        <v>0</v>
      </c>
      <c r="I149" s="120">
        <f t="shared" si="10"/>
        <v>31293</v>
      </c>
      <c r="J149" s="120">
        <f t="shared" si="10"/>
        <v>33170.58</v>
      </c>
      <c r="K149" s="123">
        <f t="shared" si="10"/>
        <v>35160.8148</v>
      </c>
    </row>
    <row r="150" spans="1:11" x14ac:dyDescent="0.2">
      <c r="A150" s="117">
        <v>1.0002030870000001E+19</v>
      </c>
      <c r="B150" s="118" t="s">
        <v>109</v>
      </c>
      <c r="C150" s="119">
        <v>0</v>
      </c>
      <c r="D150" s="119">
        <v>3333.33</v>
      </c>
      <c r="E150" s="119">
        <v>45205.35</v>
      </c>
      <c r="F150" s="119">
        <v>-45205.35</v>
      </c>
      <c r="G150" s="119">
        <v>0</v>
      </c>
      <c r="H150" s="120">
        <f t="shared" si="10"/>
        <v>90410</v>
      </c>
      <c r="I150" s="120">
        <f t="shared" si="10"/>
        <v>90410</v>
      </c>
      <c r="J150" s="120">
        <f t="shared" si="10"/>
        <v>95834.6</v>
      </c>
      <c r="K150" s="123">
        <f t="shared" si="10"/>
        <v>101584.67600000001</v>
      </c>
    </row>
    <row r="151" spans="1:11" x14ac:dyDescent="0.2">
      <c r="A151" s="117"/>
      <c r="B151" s="118"/>
      <c r="C151" s="119"/>
      <c r="D151" s="119"/>
      <c r="E151" s="119"/>
      <c r="F151" s="119"/>
      <c r="G151" s="119"/>
      <c r="H151" s="120"/>
      <c r="I151" s="120"/>
      <c r="J151" s="120"/>
      <c r="K151" s="123"/>
    </row>
    <row r="152" spans="1:11" s="116" customFormat="1" ht="15" x14ac:dyDescent="0.25">
      <c r="A152" s="111"/>
      <c r="B152" s="112" t="s">
        <v>110</v>
      </c>
      <c r="C152" s="113">
        <v>1150621</v>
      </c>
      <c r="D152" s="113">
        <v>68641.19</v>
      </c>
      <c r="E152" s="113">
        <v>245378.88</v>
      </c>
      <c r="F152" s="113">
        <v>905242.12</v>
      </c>
      <c r="G152" s="113">
        <v>21.32</v>
      </c>
      <c r="H152" s="114">
        <f>SUM(H148:H150)</f>
        <v>0</v>
      </c>
      <c r="I152" s="114">
        <f>SUM(I148:I150)</f>
        <v>1150621</v>
      </c>
      <c r="J152" s="114">
        <f>SUM(J148:J150)</f>
        <v>1219658.2600000002</v>
      </c>
      <c r="K152" s="124">
        <f>SUM(K148:K150)</f>
        <v>1292837.7556</v>
      </c>
    </row>
    <row r="153" spans="1:11" s="116" customFormat="1" ht="15" x14ac:dyDescent="0.25">
      <c r="A153" s="111"/>
      <c r="B153" s="112"/>
      <c r="C153" s="113"/>
      <c r="D153" s="113"/>
      <c r="E153" s="113"/>
      <c r="F153" s="113"/>
      <c r="G153" s="113"/>
      <c r="H153" s="114"/>
      <c r="I153" s="114"/>
      <c r="J153" s="114"/>
      <c r="K153" s="124"/>
    </row>
    <row r="154" spans="1:11" s="116" customFormat="1" ht="15" x14ac:dyDescent="0.25">
      <c r="A154" s="111"/>
      <c r="B154" s="112" t="s">
        <v>111</v>
      </c>
      <c r="C154" s="113"/>
      <c r="D154" s="113"/>
      <c r="E154" s="113"/>
      <c r="F154" s="113"/>
      <c r="G154" s="113"/>
      <c r="H154" s="114"/>
      <c r="I154" s="114"/>
      <c r="J154" s="114"/>
      <c r="K154" s="124"/>
    </row>
    <row r="155" spans="1:11" x14ac:dyDescent="0.2">
      <c r="A155" s="117"/>
      <c r="B155" s="118"/>
      <c r="C155" s="119"/>
      <c r="D155" s="119"/>
      <c r="E155" s="119"/>
      <c r="F155" s="119"/>
      <c r="G155" s="119"/>
      <c r="H155" s="120"/>
      <c r="I155" s="120"/>
      <c r="J155" s="120"/>
      <c r="K155" s="123"/>
    </row>
    <row r="156" spans="1:11" x14ac:dyDescent="0.2">
      <c r="A156" s="117">
        <v>1.0002031249999999E+19</v>
      </c>
      <c r="B156" s="118" t="s">
        <v>112</v>
      </c>
      <c r="C156" s="119">
        <v>1119328</v>
      </c>
      <c r="D156" s="119">
        <v>0</v>
      </c>
      <c r="E156" s="119">
        <v>177183.46</v>
      </c>
      <c r="F156" s="119">
        <v>942144.54</v>
      </c>
      <c r="G156" s="119">
        <v>15.82</v>
      </c>
      <c r="H156" s="120">
        <f t="shared" ref="H156:K158" si="11">H816</f>
        <v>0</v>
      </c>
      <c r="I156" s="120">
        <f t="shared" si="11"/>
        <v>1119328</v>
      </c>
      <c r="J156" s="120">
        <f t="shared" si="11"/>
        <v>1678992</v>
      </c>
      <c r="K156" s="123">
        <f t="shared" si="11"/>
        <v>1779731.52</v>
      </c>
    </row>
    <row r="157" spans="1:11" x14ac:dyDescent="0.2">
      <c r="A157" s="117">
        <v>1.000203126E+19</v>
      </c>
      <c r="B157" s="118" t="s">
        <v>113</v>
      </c>
      <c r="C157" s="119">
        <v>37332</v>
      </c>
      <c r="D157" s="119">
        <v>0</v>
      </c>
      <c r="E157" s="119">
        <v>0</v>
      </c>
      <c r="F157" s="119">
        <v>37332</v>
      </c>
      <c r="G157" s="119">
        <v>0</v>
      </c>
      <c r="H157" s="120">
        <f t="shared" si="11"/>
        <v>0</v>
      </c>
      <c r="I157" s="120">
        <f t="shared" si="11"/>
        <v>37332</v>
      </c>
      <c r="J157" s="120">
        <f t="shared" si="11"/>
        <v>55998</v>
      </c>
      <c r="K157" s="123">
        <f t="shared" si="11"/>
        <v>59357.88</v>
      </c>
    </row>
    <row r="158" spans="1:11" x14ac:dyDescent="0.2">
      <c r="A158" s="117">
        <v>1.0002031270000001E+19</v>
      </c>
      <c r="B158" s="118" t="s">
        <v>114</v>
      </c>
      <c r="C158" s="119">
        <v>0</v>
      </c>
      <c r="D158" s="119">
        <v>0</v>
      </c>
      <c r="E158" s="119">
        <v>6666.66</v>
      </c>
      <c r="F158" s="119">
        <v>-6666.66</v>
      </c>
      <c r="G158" s="119">
        <v>0</v>
      </c>
      <c r="H158" s="120">
        <f t="shared" si="11"/>
        <v>0</v>
      </c>
      <c r="I158" s="120">
        <f t="shared" si="11"/>
        <v>0</v>
      </c>
      <c r="J158" s="120">
        <f t="shared" si="11"/>
        <v>0</v>
      </c>
      <c r="K158" s="123">
        <f t="shared" si="11"/>
        <v>0</v>
      </c>
    </row>
    <row r="159" spans="1:11" x14ac:dyDescent="0.2">
      <c r="A159" s="117"/>
      <c r="B159" s="118"/>
      <c r="C159" s="119"/>
      <c r="D159" s="119"/>
      <c r="E159" s="119"/>
      <c r="F159" s="119"/>
      <c r="G159" s="119"/>
      <c r="H159" s="120"/>
      <c r="I159" s="120"/>
      <c r="J159" s="120"/>
      <c r="K159" s="123"/>
    </row>
    <row r="160" spans="1:11" s="116" customFormat="1" ht="15" x14ac:dyDescent="0.25">
      <c r="A160" s="111"/>
      <c r="B160" s="112" t="s">
        <v>115</v>
      </c>
      <c r="C160" s="113">
        <v>1156660</v>
      </c>
      <c r="D160" s="113">
        <v>0</v>
      </c>
      <c r="E160" s="113">
        <v>183850.12</v>
      </c>
      <c r="F160" s="113">
        <v>972809.88</v>
      </c>
      <c r="G160" s="113">
        <v>15.89</v>
      </c>
      <c r="H160" s="114">
        <f>SUM(H156:H158)</f>
        <v>0</v>
      </c>
      <c r="I160" s="114">
        <f>SUM(I156:I158)</f>
        <v>1156660</v>
      </c>
      <c r="J160" s="114">
        <f>SUM(J156:J158)</f>
        <v>1734990</v>
      </c>
      <c r="K160" s="124">
        <f>SUM(K156:K158)</f>
        <v>1839089.4</v>
      </c>
    </row>
    <row r="161" spans="1:11" s="116" customFormat="1" ht="15" x14ac:dyDescent="0.25">
      <c r="A161" s="111"/>
      <c r="B161" s="112"/>
      <c r="C161" s="113"/>
      <c r="D161" s="113"/>
      <c r="E161" s="113"/>
      <c r="F161" s="113"/>
      <c r="G161" s="113"/>
      <c r="H161" s="114"/>
      <c r="I161" s="114"/>
      <c r="J161" s="114"/>
      <c r="K161" s="124"/>
    </row>
    <row r="162" spans="1:11" s="116" customFormat="1" ht="15" x14ac:dyDescent="0.25">
      <c r="A162" s="111"/>
      <c r="B162" s="112" t="s">
        <v>116</v>
      </c>
      <c r="C162" s="113"/>
      <c r="D162" s="113"/>
      <c r="E162" s="113"/>
      <c r="F162" s="113"/>
      <c r="G162" s="113"/>
      <c r="H162" s="114"/>
      <c r="I162" s="114"/>
      <c r="J162" s="114"/>
      <c r="K162" s="124"/>
    </row>
    <row r="163" spans="1:11" x14ac:dyDescent="0.2">
      <c r="A163" s="117"/>
      <c r="B163" s="118"/>
      <c r="C163" s="119"/>
      <c r="D163" s="119"/>
      <c r="E163" s="119"/>
      <c r="F163" s="119"/>
      <c r="G163" s="119"/>
      <c r="H163" s="120"/>
      <c r="I163" s="120"/>
      <c r="J163" s="120"/>
      <c r="K163" s="123"/>
    </row>
    <row r="164" spans="1:11" x14ac:dyDescent="0.2">
      <c r="A164" s="117">
        <v>1.0002031649999999E+19</v>
      </c>
      <c r="B164" s="118" t="s">
        <v>117</v>
      </c>
      <c r="C164" s="119">
        <v>1119328</v>
      </c>
      <c r="D164" s="119">
        <v>65030.73</v>
      </c>
      <c r="E164" s="119">
        <v>423890.47</v>
      </c>
      <c r="F164" s="119">
        <v>695437.53</v>
      </c>
      <c r="G164" s="119">
        <v>37.869999999999997</v>
      </c>
      <c r="H164" s="120">
        <f t="shared" ref="H164:K166" si="12">H2768</f>
        <v>0</v>
      </c>
      <c r="I164" s="120">
        <f t="shared" si="12"/>
        <v>1119328</v>
      </c>
      <c r="J164" s="120">
        <f t="shared" si="12"/>
        <v>1186487.68</v>
      </c>
      <c r="K164" s="123">
        <f t="shared" si="12"/>
        <v>1257676.9408</v>
      </c>
    </row>
    <row r="165" spans="1:11" x14ac:dyDescent="0.2">
      <c r="A165" s="117">
        <v>1.000203166E+19</v>
      </c>
      <c r="B165" s="118" t="s">
        <v>118</v>
      </c>
      <c r="C165" s="119">
        <v>30511</v>
      </c>
      <c r="D165" s="119">
        <v>0</v>
      </c>
      <c r="E165" s="119">
        <v>0</v>
      </c>
      <c r="F165" s="119">
        <v>30511</v>
      </c>
      <c r="G165" s="119">
        <v>0</v>
      </c>
      <c r="H165" s="120">
        <f t="shared" si="12"/>
        <v>0</v>
      </c>
      <c r="I165" s="120">
        <f t="shared" si="12"/>
        <v>30511</v>
      </c>
      <c r="J165" s="120">
        <f t="shared" si="12"/>
        <v>32341.66</v>
      </c>
      <c r="K165" s="123">
        <f t="shared" si="12"/>
        <v>34282.159599999999</v>
      </c>
    </row>
    <row r="166" spans="1:11" x14ac:dyDescent="0.2">
      <c r="A166" s="117">
        <v>1.0002031670000001E+19</v>
      </c>
      <c r="B166" s="118" t="s">
        <v>119</v>
      </c>
      <c r="C166" s="119">
        <v>0</v>
      </c>
      <c r="D166" s="119">
        <v>3333.33</v>
      </c>
      <c r="E166" s="119">
        <v>19999.98</v>
      </c>
      <c r="F166" s="119">
        <v>-19999.98</v>
      </c>
      <c r="G166" s="119">
        <v>0</v>
      </c>
      <c r="H166" s="120">
        <f t="shared" si="12"/>
        <v>0</v>
      </c>
      <c r="I166" s="120">
        <f t="shared" si="12"/>
        <v>0</v>
      </c>
      <c r="J166" s="120">
        <f t="shared" si="12"/>
        <v>0</v>
      </c>
      <c r="K166" s="123">
        <f t="shared" si="12"/>
        <v>0</v>
      </c>
    </row>
    <row r="167" spans="1:11" x14ac:dyDescent="0.2">
      <c r="A167" s="117"/>
      <c r="B167" s="118"/>
      <c r="C167" s="119"/>
      <c r="D167" s="119"/>
      <c r="E167" s="119"/>
      <c r="F167" s="119"/>
      <c r="G167" s="119"/>
      <c r="H167" s="120"/>
      <c r="I167" s="120"/>
      <c r="J167" s="120"/>
      <c r="K167" s="123"/>
    </row>
    <row r="168" spans="1:11" s="116" customFormat="1" ht="15" x14ac:dyDescent="0.25">
      <c r="A168" s="111"/>
      <c r="B168" s="112" t="s">
        <v>120</v>
      </c>
      <c r="C168" s="113">
        <v>1149839</v>
      </c>
      <c r="D168" s="113">
        <v>68364.06</v>
      </c>
      <c r="E168" s="113">
        <v>443890.45</v>
      </c>
      <c r="F168" s="113">
        <v>705948.55</v>
      </c>
      <c r="G168" s="113">
        <v>38.6</v>
      </c>
      <c r="H168" s="114">
        <f>SUM(H164:H166)</f>
        <v>0</v>
      </c>
      <c r="I168" s="114">
        <f>SUM(I164:I166)</f>
        <v>1149839</v>
      </c>
      <c r="J168" s="114">
        <f>SUM(J164:J166)</f>
        <v>1218829.3399999999</v>
      </c>
      <c r="K168" s="124">
        <f>SUM(K164:K166)</f>
        <v>1291959.1003999999</v>
      </c>
    </row>
    <row r="169" spans="1:11" s="116" customFormat="1" ht="15" x14ac:dyDescent="0.25">
      <c r="A169" s="111"/>
      <c r="B169" s="112"/>
      <c r="C169" s="113"/>
      <c r="D169" s="113"/>
      <c r="E169" s="113"/>
      <c r="F169" s="113"/>
      <c r="G169" s="113"/>
      <c r="H169" s="114"/>
      <c r="I169" s="114"/>
      <c r="J169" s="114"/>
      <c r="K169" s="124"/>
    </row>
    <row r="170" spans="1:11" s="116" customFormat="1" ht="15" x14ac:dyDescent="0.25">
      <c r="A170" s="111"/>
      <c r="B170" s="112" t="s">
        <v>121</v>
      </c>
      <c r="C170" s="113"/>
      <c r="D170" s="113"/>
      <c r="E170" s="113"/>
      <c r="F170" s="113"/>
      <c r="G170" s="113"/>
      <c r="H170" s="114"/>
      <c r="I170" s="114"/>
      <c r="J170" s="114"/>
      <c r="K170" s="124"/>
    </row>
    <row r="171" spans="1:11" x14ac:dyDescent="0.2">
      <c r="A171" s="117"/>
      <c r="B171" s="118"/>
      <c r="C171" s="119"/>
      <c r="D171" s="119"/>
      <c r="E171" s="119"/>
      <c r="F171" s="119"/>
      <c r="G171" s="119"/>
      <c r="H171" s="120"/>
      <c r="I171" s="120"/>
      <c r="J171" s="120"/>
      <c r="K171" s="123"/>
    </row>
    <row r="172" spans="1:11" x14ac:dyDescent="0.2">
      <c r="A172" s="117">
        <v>1.0002032049999999E+19</v>
      </c>
      <c r="B172" s="118" t="s">
        <v>122</v>
      </c>
      <c r="C172" s="119">
        <v>1119328</v>
      </c>
      <c r="D172" s="119">
        <v>69219.570000000007</v>
      </c>
      <c r="E172" s="119">
        <v>207658.71</v>
      </c>
      <c r="F172" s="119">
        <v>911669.29</v>
      </c>
      <c r="G172" s="119">
        <v>18.55</v>
      </c>
      <c r="H172" s="120">
        <f t="shared" ref="H172:K173" si="13">H2240</f>
        <v>-29998</v>
      </c>
      <c r="I172" s="120">
        <f t="shared" si="13"/>
        <v>1089330</v>
      </c>
      <c r="J172" s="120">
        <f t="shared" si="13"/>
        <v>1154689.8</v>
      </c>
      <c r="K172" s="123">
        <f t="shared" si="13"/>
        <v>1223971.1880000001</v>
      </c>
    </row>
    <row r="173" spans="1:11" x14ac:dyDescent="0.2">
      <c r="A173" s="117">
        <v>1.0002032070000001E+19</v>
      </c>
      <c r="B173" s="118" t="s">
        <v>123</v>
      </c>
      <c r="C173" s="119">
        <v>0</v>
      </c>
      <c r="D173" s="119">
        <v>3333.33</v>
      </c>
      <c r="E173" s="119">
        <v>9999.99</v>
      </c>
      <c r="F173" s="119">
        <v>-9999.99</v>
      </c>
      <c r="G173" s="119">
        <v>0</v>
      </c>
      <c r="H173" s="120">
        <f t="shared" si="13"/>
        <v>29998</v>
      </c>
      <c r="I173" s="120">
        <f t="shared" si="13"/>
        <v>29998</v>
      </c>
      <c r="J173" s="120">
        <f t="shared" si="13"/>
        <v>31797.88</v>
      </c>
      <c r="K173" s="123">
        <f t="shared" si="13"/>
        <v>33705.752800000002</v>
      </c>
    </row>
    <row r="174" spans="1:11" x14ac:dyDescent="0.2">
      <c r="A174" s="117"/>
      <c r="B174" s="118"/>
      <c r="C174" s="119"/>
      <c r="D174" s="119"/>
      <c r="E174" s="119"/>
      <c r="F174" s="119"/>
      <c r="G174" s="119"/>
      <c r="H174" s="120"/>
      <c r="I174" s="120"/>
      <c r="J174" s="120"/>
      <c r="K174" s="123"/>
    </row>
    <row r="175" spans="1:11" s="116" customFormat="1" ht="15" x14ac:dyDescent="0.25">
      <c r="A175" s="111"/>
      <c r="B175" s="112" t="s">
        <v>124</v>
      </c>
      <c r="C175" s="113">
        <v>1119328</v>
      </c>
      <c r="D175" s="113">
        <v>72552.899999999994</v>
      </c>
      <c r="E175" s="113">
        <v>217658.7</v>
      </c>
      <c r="F175" s="113">
        <v>901669.3</v>
      </c>
      <c r="G175" s="113">
        <v>19.440000000000001</v>
      </c>
      <c r="H175" s="114">
        <f>SUM(H172:H173)</f>
        <v>0</v>
      </c>
      <c r="I175" s="114">
        <f>SUM(I172:I173)</f>
        <v>1119328</v>
      </c>
      <c r="J175" s="114">
        <f>SUM(J172:J173)</f>
        <v>1186487.68</v>
      </c>
      <c r="K175" s="124">
        <f>SUM(K172:K173)</f>
        <v>1257676.9408</v>
      </c>
    </row>
    <row r="176" spans="1:11" s="116" customFormat="1" ht="15" x14ac:dyDescent="0.25">
      <c r="A176" s="111"/>
      <c r="B176" s="112"/>
      <c r="C176" s="113"/>
      <c r="D176" s="113"/>
      <c r="E176" s="113"/>
      <c r="F176" s="113"/>
      <c r="G176" s="113"/>
      <c r="H176" s="114"/>
      <c r="I176" s="114"/>
      <c r="J176" s="114"/>
      <c r="K176" s="124"/>
    </row>
    <row r="177" spans="1:11" s="116" customFormat="1" ht="15" x14ac:dyDescent="0.25">
      <c r="A177" s="111"/>
      <c r="B177" s="112" t="s">
        <v>125</v>
      </c>
      <c r="C177" s="113">
        <v>7096414</v>
      </c>
      <c r="D177" s="113">
        <v>365057.91</v>
      </c>
      <c r="E177" s="113">
        <v>1618858.88</v>
      </c>
      <c r="F177" s="113">
        <v>5477555.1200000001</v>
      </c>
      <c r="G177" s="113">
        <v>22.81</v>
      </c>
      <c r="H177" s="114">
        <f>H136+H144+H152+H160+H168+H175</f>
        <v>-4.0000000008149073E-2</v>
      </c>
      <c r="I177" s="114">
        <f>I136+I144+I152+I160+I168+I175</f>
        <v>7096413.96</v>
      </c>
      <c r="J177" s="114">
        <f>J136+J144+J152+J160+J168+J175</f>
        <v>8031129.1975999996</v>
      </c>
      <c r="K177" s="124">
        <f>K136+K144+K152+K160+K168+K175</f>
        <v>8512996.9494559988</v>
      </c>
    </row>
    <row r="178" spans="1:11" s="116" customFormat="1" ht="15" x14ac:dyDescent="0.25">
      <c r="A178" s="111"/>
      <c r="B178" s="112"/>
      <c r="C178" s="113"/>
      <c r="D178" s="113"/>
      <c r="E178" s="113"/>
      <c r="F178" s="113"/>
      <c r="G178" s="113"/>
      <c r="H178" s="114"/>
      <c r="I178" s="114"/>
      <c r="J178" s="114"/>
      <c r="K178" s="124"/>
    </row>
    <row r="179" spans="1:11" s="116" customFormat="1" ht="15" x14ac:dyDescent="0.25">
      <c r="A179" s="111"/>
      <c r="B179" s="112" t="s">
        <v>127</v>
      </c>
      <c r="C179" s="113">
        <v>7096414</v>
      </c>
      <c r="D179" s="113">
        <v>365057.91</v>
      </c>
      <c r="E179" s="113">
        <v>1618858.88</v>
      </c>
      <c r="F179" s="113">
        <v>5477555.1200000001</v>
      </c>
      <c r="G179" s="113">
        <v>22.81</v>
      </c>
      <c r="H179" s="114">
        <f>H177</f>
        <v>-4.0000000008149073E-2</v>
      </c>
      <c r="I179" s="114">
        <f>I177</f>
        <v>7096413.96</v>
      </c>
      <c r="J179" s="114">
        <f>J177</f>
        <v>8031129.1975999996</v>
      </c>
      <c r="K179" s="124">
        <f>K177</f>
        <v>8512996.9494559988</v>
      </c>
    </row>
    <row r="180" spans="1:11" s="116" customFormat="1" ht="15" x14ac:dyDescent="0.25">
      <c r="A180" s="111"/>
      <c r="B180" s="112"/>
      <c r="C180" s="113"/>
      <c r="D180" s="113"/>
      <c r="E180" s="113"/>
      <c r="F180" s="113"/>
      <c r="G180" s="113"/>
      <c r="H180" s="114"/>
      <c r="I180" s="114"/>
      <c r="J180" s="114"/>
      <c r="K180" s="124"/>
    </row>
    <row r="181" spans="1:11" s="116" customFormat="1" ht="15" x14ac:dyDescent="0.25">
      <c r="A181" s="111"/>
      <c r="B181" s="112" t="s">
        <v>128</v>
      </c>
      <c r="C181" s="113"/>
      <c r="D181" s="113"/>
      <c r="E181" s="113"/>
      <c r="F181" s="113"/>
      <c r="G181" s="113"/>
      <c r="H181" s="114"/>
      <c r="I181" s="114"/>
      <c r="J181" s="114"/>
      <c r="K181" s="124"/>
    </row>
    <row r="182" spans="1:11" s="116" customFormat="1" ht="15" x14ac:dyDescent="0.25">
      <c r="A182" s="111"/>
      <c r="B182" s="112" t="s">
        <v>129</v>
      </c>
      <c r="C182" s="113"/>
      <c r="D182" s="113"/>
      <c r="E182" s="113"/>
      <c r="F182" s="113"/>
      <c r="G182" s="113"/>
      <c r="H182" s="114"/>
      <c r="I182" s="114"/>
      <c r="J182" s="114"/>
      <c r="K182" s="124"/>
    </row>
    <row r="183" spans="1:11" x14ac:dyDescent="0.2">
      <c r="A183" s="117"/>
      <c r="B183" s="118"/>
      <c r="C183" s="119"/>
      <c r="D183" s="119"/>
      <c r="E183" s="119"/>
      <c r="F183" s="119"/>
      <c r="G183" s="119"/>
      <c r="H183" s="120"/>
      <c r="I183" s="120"/>
      <c r="J183" s="120"/>
      <c r="K183" s="123"/>
    </row>
    <row r="184" spans="1:11" x14ac:dyDescent="0.2">
      <c r="A184" s="117">
        <v>1.0002110009999999E+19</v>
      </c>
      <c r="B184" s="118" t="s">
        <v>130</v>
      </c>
      <c r="C184" s="119">
        <v>47008896</v>
      </c>
      <c r="D184" s="119">
        <v>3871749.63</v>
      </c>
      <c r="E184" s="119">
        <v>23214946.02</v>
      </c>
      <c r="F184" s="119">
        <v>23793949.98</v>
      </c>
      <c r="G184" s="119">
        <v>49.38</v>
      </c>
      <c r="H184" s="120">
        <f>H472+H593+H677+H756+H829+H917+H1031+H1085+H1150+H1227+H1287+H1347+H1401+H1402+H1476+H1584+H1731+H1834+H1930+H1931+H2004+H2005+H2089+H2090+H2159+H2160+H2251+H2332+H2417+H2524+H2611+H2696+H2814+H2928+H2929+H3006+H3131+H3210</f>
        <v>-301449.20999999996</v>
      </c>
      <c r="I184" s="120">
        <f>I472+I593+I677+I756+I829+I917+I1031+I1085+I1150+I1227+I1287+I1347+I1401+I1402+I1476+I1584+I1731+I1834+I1930+I1931+I2004+I2005+I2089+I2090+I2159+I2160+I2251+I2332+I2417+I2524+I2611+I2696+I2814+I2928+I2929+I3006+I3131+I3210</f>
        <v>46707446.789999999</v>
      </c>
      <c r="J184" s="120">
        <f>J472+J593+J677+J756+J829+J917+J1031+J1085+J1150+J1227+J1287+J1347+J1401+J1402+J1476+J1584+J1731+J1834+J1930+J1931+J2004+J2005+J2089+J2090+J2159+J2160+J2251+J2332+J2417+J2524+J2611+J2696+J2814+J2928+J2929+J3006+J3131+J3210</f>
        <v>50689171.399999984</v>
      </c>
      <c r="K184" s="123">
        <f>K472+K593+K677+K756+K829+K917+K1031+K1085+K1150+K1227+K1287+K1347+K1401+K1402+K1476+K1584+K1731+K1834+K1930+K1931+K2004+K2005+K2089+K2090+K2159+K2160+K2251+K2332+K2417+K2524+K2611+K2696+K2814+K2928+K2929+K3006+K3131+K3210</f>
        <v>53700521.684000008</v>
      </c>
    </row>
    <row r="185" spans="1:11" x14ac:dyDescent="0.2">
      <c r="A185" s="117">
        <v>1.00021101E+19</v>
      </c>
      <c r="B185" s="118" t="s">
        <v>131</v>
      </c>
      <c r="C185" s="119">
        <v>4933837</v>
      </c>
      <c r="D185" s="119">
        <v>284212.17</v>
      </c>
      <c r="E185" s="119">
        <v>1655004.08</v>
      </c>
      <c r="F185" s="119">
        <v>3278832.92</v>
      </c>
      <c r="G185" s="119">
        <v>33.54</v>
      </c>
      <c r="H185" s="120">
        <f>H473+H594+H678+H757+H830+H918+H1032+H1086+H1151+H1228+H1288+H1348+H1403+H1477+H1585+H1835+H1932+H2006+H2091+H2161+H2252+H2333+H2418+H2525+H2612+H2697+H2815+H3007+H3132+H3211</f>
        <v>0</v>
      </c>
      <c r="I185" s="120">
        <f>I473+I594+I678+I757+I830+I918+I1032+I1086+I1151+I1228+I1288+I1348+I1403+I1477+I1585+I1835+I1932+I2006+I2091+I2161+I2252+I2333+I2418+I2525+I2612+I2697+I2815+I3007+I3132+I3211</f>
        <v>4933837</v>
      </c>
      <c r="J185" s="120">
        <f>J473+J594+J678+J757+J830+J918+J1032+J1086+J1151+J1228+J1288+J1348+J1403+J1477+J1585+J1835+J1932+J2006+J2091+J2161+J2252+J2333+J2418+J2525+J2612+J2697+J2815+J3007+J3132+J3211</f>
        <v>5328580.7799999984</v>
      </c>
      <c r="K185" s="123">
        <f>K473+K594+K678+K757+K830+K918+K1032+K1086+K1151+K1228+K1288+K1348+K1403+K1477+K1585+K1835+K1932+K2006+K2091+K2161+K2252+K2333+K2418+K2525+K2612+K2697+K2815+K3007+K3132+K3211</f>
        <v>5648295.6267999997</v>
      </c>
    </row>
    <row r="186" spans="1:11" x14ac:dyDescent="0.2">
      <c r="A186" s="117">
        <v>1.000211022E+19</v>
      </c>
      <c r="B186" s="118" t="s">
        <v>132</v>
      </c>
      <c r="C186" s="119">
        <v>1058100</v>
      </c>
      <c r="D186" s="119">
        <v>78576.320000000007</v>
      </c>
      <c r="E186" s="119">
        <v>503396.97</v>
      </c>
      <c r="F186" s="119">
        <v>554703.03</v>
      </c>
      <c r="G186" s="119">
        <v>47.57</v>
      </c>
      <c r="H186" s="120">
        <f>H474+H595+H679+H758+H831+H919+H1033+H1087+H1152+H1229+H1289+H1349+H1404+H1478+H1836+H1933+H2007+H2092+H2162+H2334+H2419+H2526+H2698+H2816+H2930+H3008+H3133</f>
        <v>0</v>
      </c>
      <c r="I186" s="120">
        <f>I474+I595+I679+I758+I831+I919+I1033+I1087+I1152+I1229+I1289+I1349+I1404+I1478+I1836+I1933+I2007+I2092+I2162+I2334+I2419+I2526+I2698+I2816+I2930+I3008+I3133</f>
        <v>1058100</v>
      </c>
      <c r="J186" s="120">
        <f>J474+J595+J679+J758+J831+J919+J1033+J1087+J1152+J1229+J1289+J1349+J1404+J1478+J1836+J1933+J2007+J2092+J2162+J2334+J2419+J2526+J2698+J2816+J2930+J3008+J3133</f>
        <v>1159470</v>
      </c>
      <c r="K186" s="123">
        <f>K474+K595+K679+K758+K831+K919+K1033+K1087+K1152+K1229+K1289+K1349+K1404+K1478+K1836+K1933+K2007+K2092+K2162+K2334+K2419+K2526+K2698+K2816+K2930+K3008+K3133</f>
        <v>1229038.2000000002</v>
      </c>
    </row>
    <row r="187" spans="1:11" x14ac:dyDescent="0.2">
      <c r="A187" s="117">
        <v>1.000211026E+19</v>
      </c>
      <c r="B187" s="118" t="s">
        <v>133</v>
      </c>
      <c r="C187" s="119">
        <v>156600</v>
      </c>
      <c r="D187" s="119">
        <v>11877.42</v>
      </c>
      <c r="E187" s="119">
        <v>71264.52</v>
      </c>
      <c r="F187" s="119">
        <v>85335.48</v>
      </c>
      <c r="G187" s="119">
        <v>45.5</v>
      </c>
      <c r="H187" s="120">
        <f>H475+H596+H680+H759+H832+H920+H1034+H1088+H1153+H1230+H1350+H1405+H1479+H1837+H1934+H2008+H2093+H2163+H2420+H2527+H2817+H3009+H3134</f>
        <v>0</v>
      </c>
      <c r="I187" s="120">
        <f>I475+I596+I680+I759+I832+I920+I1034+I1088+I1153+I1230+I1350+I1405+I1479+I1837+I1934+I2008+I2093+I2163+I2420+I2527+I2817+I3009+I3134</f>
        <v>156600</v>
      </c>
      <c r="J187" s="120">
        <f>J475+J596+J680+J759+J832+J920+J1034+J1088+J1153+J1230+J1350+J1405+J1479+J1837+J1934+J2008+J2093+J2163+J2420+J2527+J2817+J3009+J3134</f>
        <v>177020.63999999998</v>
      </c>
      <c r="K187" s="123">
        <f>K475+K596+K680+K759+K832+K920+K1034+K1088+K1153+K1230+K1350+K1405+K1479+K1837+K1934+K2008+K2093+K2163+K2420+K2527+K2817+K3009+K3134</f>
        <v>187641.87840000002</v>
      </c>
    </row>
    <row r="188" spans="1:11" x14ac:dyDescent="0.2">
      <c r="A188" s="117">
        <v>1.000211028E+19</v>
      </c>
      <c r="B188" s="118" t="s">
        <v>134</v>
      </c>
      <c r="C188" s="119">
        <v>12000</v>
      </c>
      <c r="D188" s="119">
        <v>0</v>
      </c>
      <c r="E188" s="119">
        <v>12000</v>
      </c>
      <c r="F188" s="119">
        <v>0</v>
      </c>
      <c r="G188" s="119">
        <v>100</v>
      </c>
      <c r="H188" s="120">
        <f>H1480+H3135</f>
        <v>0</v>
      </c>
      <c r="I188" s="120">
        <f>I1480+I3135</f>
        <v>12000</v>
      </c>
      <c r="J188" s="120">
        <f>J1480+J3135</f>
        <v>12720</v>
      </c>
      <c r="K188" s="123">
        <f>K1480+K3135</f>
        <v>13483.2</v>
      </c>
    </row>
    <row r="189" spans="1:11" x14ac:dyDescent="0.2">
      <c r="A189" s="117">
        <v>1.000211032E+19</v>
      </c>
      <c r="B189" s="118" t="s">
        <v>135</v>
      </c>
      <c r="C189" s="119">
        <v>1459127</v>
      </c>
      <c r="D189" s="119">
        <v>109626.97</v>
      </c>
      <c r="E189" s="119">
        <v>230291.33</v>
      </c>
      <c r="F189" s="119">
        <v>1228835.67</v>
      </c>
      <c r="G189" s="119">
        <v>15.78</v>
      </c>
      <c r="H189" s="120">
        <f>H476+H597+H681+H760+H833+H921+H1035+H1089+H1154+H1231+H1290+H1351+H1406+H1481+H1586+H1838+H1935+H2009+H2094+H2164+H2253+H2335+H2421+H2528+H2613+H2699+H2818+H3010+H3136+H3212</f>
        <v>0</v>
      </c>
      <c r="I189" s="120">
        <f>I476+I597+I681+I760+I833+I921+I1035+I1089+I1154+I1231+I1290+I1351+I1406+I1481+I1586+I1838+I1935+I2009+I2094+I2164+I2253+I2335+I2421+I2528+I2613+I2699+I2818+I3010+I3136+I3212</f>
        <v>1459127</v>
      </c>
      <c r="J189" s="120">
        <f>J476+J597+J681+J760+J833+J921+J1035+J1089+J1154+J1231+J1290+J1351+J1406+J1481+J1586+J1838+J1935+J2009+J2094+J2164+J2253+J2335+J2421+J2528+J2613+J2699+J2818+J3010+J3136+J3212</f>
        <v>1578461.9800000002</v>
      </c>
      <c r="K189" s="123">
        <f>K476+K597+K681+K760+K833+K921+K1035+K1089+K1154+K1231+K1290+K1351+K1406+K1481+K1586+K1838+K1935+K2009+K2094+K2164+K2253+K2335+K2421+K2528+K2613+K2699+K2818+K3010+K3136+K3212</f>
        <v>1673169.6988000001</v>
      </c>
    </row>
    <row r="190" spans="1:11" x14ac:dyDescent="0.2">
      <c r="A190" s="117">
        <v>1.000211034E+19</v>
      </c>
      <c r="B190" s="118" t="s">
        <v>136</v>
      </c>
      <c r="C190" s="119">
        <v>4984541</v>
      </c>
      <c r="D190" s="119">
        <v>401344.37</v>
      </c>
      <c r="E190" s="119">
        <v>2506780.7599999998</v>
      </c>
      <c r="F190" s="119">
        <v>2477760.2400000002</v>
      </c>
      <c r="G190" s="119">
        <v>50.29</v>
      </c>
      <c r="H190" s="120">
        <f>H477+H598+H682+H761+H834+H922+H1036+H1155+H1232+H1291+H1352+H1407+H1482+H1936+H2010+H2095+H2165+H2336+H2422+H2529+H2700+H2819+H2931+H3011+H3137</f>
        <v>0</v>
      </c>
      <c r="I190" s="120">
        <f>I477+I598+I682+I761+I834+I922+I1036+I1155+I1232+I1291+I1352+I1407+I1482+I1936+I2010+I2095+I2165+I2336+I2422+I2529+I2700+I2819+I2931+I3011+I3137</f>
        <v>4984541</v>
      </c>
      <c r="J190" s="120">
        <f>J477+J598+J682+J761+J834+J922+J1036+J1155+J1232+J1291+J1352+J1407+J1482+J1936+J2010+J2095+J2165+J2336+J2422+J2529+J2700+J2819+J2931+J3011+J3137</f>
        <v>5504472.3399999999</v>
      </c>
      <c r="K190" s="123">
        <f>K477+K598+K682+K761+K834+K922+K1036+K1155+K1232+K1291+K1352+K1407+K1482+K1936+K2010+K2095+K2165+K2336+K2422+K2529+K2700+K2819+K2931+K3011+K3137</f>
        <v>5834740.6804</v>
      </c>
    </row>
    <row r="191" spans="1:11" x14ac:dyDescent="0.2">
      <c r="A191" s="117">
        <v>1.000211036E+19</v>
      </c>
      <c r="B191" s="118" t="s">
        <v>137</v>
      </c>
      <c r="C191" s="119">
        <v>1358892</v>
      </c>
      <c r="D191" s="119">
        <v>50469.31</v>
      </c>
      <c r="E191" s="119">
        <v>286930.62</v>
      </c>
      <c r="F191" s="119">
        <v>1071961.3799999999</v>
      </c>
      <c r="G191" s="119">
        <v>21.11</v>
      </c>
      <c r="H191" s="120">
        <f>H478+H599+H683+H1090+H1156+H1483+H1587+H1839+H1937+H2011+H2096+H2166+H2254+H2530+H2614+H2701+H2820+H3012+H3138+H3213</f>
        <v>9784</v>
      </c>
      <c r="I191" s="120">
        <f>I478+I599+I683+I1090+I1156+I1483+I1587+I1839+I1937+I2011+I2096+I2166+I2254+I2530+I2614+I2701+I2820+I3012+I3138+I3213</f>
        <v>1368676</v>
      </c>
      <c r="J191" s="120">
        <f>J478+J599+J683+J1090+J1156+J1483+J1587+J1839+J1937+J2011+J2096+J2166+J2254+J2530+J2614+J2701+J2820+J3012+J3138+J3213</f>
        <v>1453800.8800000001</v>
      </c>
      <c r="K191" s="123">
        <f>K478+K599+K683+K1090+K1156+K1483+K1587+K1839+K1937+K2011+K2096+K2166+K2254+K2530+K2614+K2701+K2820+K3012+K3138+K3213</f>
        <v>1541028.9328000001</v>
      </c>
    </row>
    <row r="192" spans="1:11" x14ac:dyDescent="0.2">
      <c r="A192" s="117">
        <v>1.000211044E+19</v>
      </c>
      <c r="B192" s="118" t="s">
        <v>138</v>
      </c>
      <c r="C192" s="119">
        <v>220654</v>
      </c>
      <c r="D192" s="119">
        <v>38244.61</v>
      </c>
      <c r="E192" s="119">
        <v>193308.85</v>
      </c>
      <c r="F192" s="119">
        <v>27345.15</v>
      </c>
      <c r="G192" s="119">
        <v>87.6</v>
      </c>
      <c r="H192" s="120">
        <f>H479+H600+H684+H762+H835+H923+H1157+H1233+H1292+H1353+H1408+H1938+H2012+H2097+H2167+H2423+H2531+H3013</f>
        <v>64125.16</v>
      </c>
      <c r="I192" s="120">
        <f>I479+I600+I684+I762+I835+I923+I1157+I1233+I1292+I1353+I1408+I1938+I2012+I2097+I2167+I2423+I2531+I3013</f>
        <v>284779.16000000003</v>
      </c>
      <c r="J192" s="120">
        <f>J479+J600+J684+J762+J835+J923+J1157+J1233+J1292+J1353+J1408+J1938+J2012+J2097+J2167+J2423+J2531+J3013</f>
        <v>311802.86960000003</v>
      </c>
      <c r="K192" s="123">
        <f>K479+K600+K684+K762+K835+K923+K1157+K1233+K1292+K1353+K1408+K1938+K2012+K2097+K2167+K2423+K2531+K3013</f>
        <v>330511.041776</v>
      </c>
    </row>
    <row r="193" spans="1:11" x14ac:dyDescent="0.2">
      <c r="A193" s="117">
        <v>1.000211048E+19</v>
      </c>
      <c r="B193" s="118" t="s">
        <v>139</v>
      </c>
      <c r="C193" s="119">
        <v>108000</v>
      </c>
      <c r="D193" s="119">
        <v>0</v>
      </c>
      <c r="E193" s="119">
        <v>0</v>
      </c>
      <c r="F193" s="119">
        <v>108000</v>
      </c>
      <c r="G193" s="119">
        <v>0</v>
      </c>
      <c r="H193" s="120">
        <f>H2532</f>
        <v>0</v>
      </c>
      <c r="I193" s="120">
        <f>I2532</f>
        <v>108000</v>
      </c>
      <c r="J193" s="120">
        <f>J2532</f>
        <v>114480</v>
      </c>
      <c r="K193" s="123">
        <f>K2532</f>
        <v>121348.8</v>
      </c>
    </row>
    <row r="194" spans="1:11" x14ac:dyDescent="0.2">
      <c r="A194" s="117">
        <v>1.00021105E+19</v>
      </c>
      <c r="B194" s="118" t="s">
        <v>140</v>
      </c>
      <c r="C194" s="119">
        <v>0</v>
      </c>
      <c r="D194" s="119">
        <v>14470.7</v>
      </c>
      <c r="E194" s="119">
        <v>316640.44</v>
      </c>
      <c r="F194" s="119">
        <v>-316640.44</v>
      </c>
      <c r="G194" s="119">
        <v>0</v>
      </c>
      <c r="H194" s="120">
        <f>H480+H2533+H2821+H3014+H3139+H3214</f>
        <v>38489</v>
      </c>
      <c r="I194" s="120">
        <f>I480+I2533+I2821+I3014+I3139+I3214</f>
        <v>38489</v>
      </c>
      <c r="J194" s="120">
        <f>J480+J2533+J2821+J3014+J3139+J3214</f>
        <v>40798.339999999997</v>
      </c>
      <c r="K194" s="123">
        <f>K480+K2533+K2821+K3014+K3139+K3214</f>
        <v>43246.240399999995</v>
      </c>
    </row>
    <row r="195" spans="1:11" x14ac:dyDescent="0.2">
      <c r="A195" s="117">
        <v>1.000211056E+19</v>
      </c>
      <c r="B195" s="118" t="s">
        <v>141</v>
      </c>
      <c r="C195" s="119">
        <v>611201</v>
      </c>
      <c r="D195" s="119">
        <v>18187.62</v>
      </c>
      <c r="E195" s="119">
        <v>110856.51</v>
      </c>
      <c r="F195" s="119">
        <v>500344.49</v>
      </c>
      <c r="G195" s="119">
        <v>18.13</v>
      </c>
      <c r="H195" s="120">
        <f>H1484+H2337+H2702+H2781+H2822+H3015+H3140+H3215</f>
        <v>0</v>
      </c>
      <c r="I195" s="120">
        <f>I1484+I2337+I2702+I2781+I2822+I3015+I3140+I3215</f>
        <v>611201</v>
      </c>
      <c r="J195" s="120">
        <f>J1484+J2337+J2702+J2781+J2822+J3015+J3140+J3215</f>
        <v>647873.06000000006</v>
      </c>
      <c r="K195" s="123">
        <f>K1484+K2337+K2702+K2781+K2822+K3015+K3140+K3215</f>
        <v>686745.4436</v>
      </c>
    </row>
    <row r="196" spans="1:11" x14ac:dyDescent="0.2">
      <c r="A196" s="117">
        <v>1.0002110630000001E+19</v>
      </c>
      <c r="B196" s="118" t="s">
        <v>142</v>
      </c>
      <c r="C196" s="119">
        <v>313840</v>
      </c>
      <c r="D196" s="119">
        <v>25321.8</v>
      </c>
      <c r="E196" s="119">
        <v>157488.45000000001</v>
      </c>
      <c r="F196" s="119">
        <v>156351.54999999999</v>
      </c>
      <c r="G196" s="119">
        <v>50.18</v>
      </c>
      <c r="H196" s="120">
        <f>H481+H601+H685+H763+H836+H924+H1037+H1158+H1234+H1293+H1354+H1409+H1485+H1588+H1642+H1939+H2013+H2098+H2168+H2424+H2534+H3016</f>
        <v>0</v>
      </c>
      <c r="I196" s="120">
        <f>I481+I601+I685+I763+I836+I924+I1037+I1158+I1234+I1293+I1354+I1409+I1485+I1588+I1642+I1939+I2013+I2098+I2168+I2424+I2534+I3016</f>
        <v>313840</v>
      </c>
      <c r="J196" s="120">
        <f>J481+J601+J685+J763+J836+J924+J1037+J1158+J1234+J1293+J1354+J1409+J1485+J1588+J1642+J1939+J2013+J2098+J2168+J2424+J2534+J3016</f>
        <v>353383.84</v>
      </c>
      <c r="K196" s="123">
        <f>K481+K601+K685+K763+K836+K924+K1037+K1158+K1234+K1293+K1354+K1409+K1485+K1588+K1642+K1939+K2013+K2098+K2168+K2424+K2534+K3016</f>
        <v>374586.87040000019</v>
      </c>
    </row>
    <row r="197" spans="1:11" x14ac:dyDescent="0.2">
      <c r="A197" s="117"/>
      <c r="B197" s="118"/>
      <c r="C197" s="119"/>
      <c r="D197" s="119"/>
      <c r="E197" s="119"/>
      <c r="F197" s="119"/>
      <c r="G197" s="119"/>
      <c r="H197" s="120"/>
      <c r="I197" s="120"/>
      <c r="J197" s="120"/>
      <c r="K197" s="123"/>
    </row>
    <row r="198" spans="1:11" s="116" customFormat="1" ht="15" x14ac:dyDescent="0.25">
      <c r="A198" s="111"/>
      <c r="B198" s="112" t="s">
        <v>143</v>
      </c>
      <c r="C198" s="113">
        <v>62225688</v>
      </c>
      <c r="D198" s="113">
        <v>4904080.92</v>
      </c>
      <c r="E198" s="113">
        <v>29258908.550000001</v>
      </c>
      <c r="F198" s="113">
        <v>32966779.449999999</v>
      </c>
      <c r="G198" s="113">
        <v>47.02</v>
      </c>
      <c r="H198" s="114">
        <f>SUM(H184:H196)</f>
        <v>-189051.04999999996</v>
      </c>
      <c r="I198" s="114">
        <f>SUM(I184:I196)</f>
        <v>62036636.949999996</v>
      </c>
      <c r="J198" s="114">
        <f>SUM(J184:J196)</f>
        <v>67372036.129599988</v>
      </c>
      <c r="K198" s="124">
        <f>SUM(K184:K196)</f>
        <v>71384358.297376007</v>
      </c>
    </row>
    <row r="199" spans="1:11" s="116" customFormat="1" ht="15" x14ac:dyDescent="0.25">
      <c r="A199" s="111"/>
      <c r="B199" s="112"/>
      <c r="C199" s="113"/>
      <c r="D199" s="113"/>
      <c r="E199" s="113"/>
      <c r="F199" s="113"/>
      <c r="G199" s="113"/>
      <c r="H199" s="114"/>
      <c r="I199" s="114"/>
      <c r="J199" s="114"/>
      <c r="K199" s="124"/>
    </row>
    <row r="200" spans="1:11" s="116" customFormat="1" ht="15" x14ac:dyDescent="0.25">
      <c r="A200" s="111"/>
      <c r="B200" s="112" t="s">
        <v>144</v>
      </c>
      <c r="C200" s="113"/>
      <c r="D200" s="113"/>
      <c r="E200" s="113"/>
      <c r="F200" s="113"/>
      <c r="G200" s="113"/>
      <c r="H200" s="114"/>
      <c r="I200" s="114"/>
      <c r="J200" s="114"/>
      <c r="K200" s="124"/>
    </row>
    <row r="201" spans="1:11" x14ac:dyDescent="0.2">
      <c r="A201" s="117"/>
      <c r="B201" s="118"/>
      <c r="C201" s="119"/>
      <c r="D201" s="119"/>
      <c r="E201" s="119"/>
      <c r="F201" s="119"/>
      <c r="G201" s="119"/>
      <c r="H201" s="120"/>
      <c r="I201" s="120"/>
      <c r="J201" s="120"/>
      <c r="K201" s="123"/>
    </row>
    <row r="202" spans="1:11" x14ac:dyDescent="0.2">
      <c r="A202" s="117">
        <v>1.0002130009999999E+19</v>
      </c>
      <c r="B202" s="118" t="s">
        <v>145</v>
      </c>
      <c r="C202" s="119">
        <v>12638</v>
      </c>
      <c r="D202" s="119">
        <v>1426.25</v>
      </c>
      <c r="E202" s="119">
        <v>8172.5</v>
      </c>
      <c r="F202" s="119">
        <v>4465.5</v>
      </c>
      <c r="G202" s="119">
        <v>64.66</v>
      </c>
      <c r="H202" s="120">
        <f>H487+H607+H691+H769+H842+H930+H1043+H1096+H1164+H1240+H1299+H1360+H1415+H1491+H1594+H1845+H1945+H2019+H2104+H2174+H2260+H2343+H2540+H2620+H2828+H3022+H3221+H2430+H2708+H3146</f>
        <v>210</v>
      </c>
      <c r="I202" s="120">
        <f>I487+I607+I691+I769+I842+I930+I1043+I1096+I1164+I1240+I1299+I1360+I1415+I1491+I1594+I1845+I1945+I2019+I2104+I2174+I2260+I2343+I2540+I2620+I2828+I3022+I3221+I2430+I2708+I3146</f>
        <v>12848</v>
      </c>
      <c r="J202" s="120">
        <f>J487+J607+J691+J769+J842+J930+J1043+J1096+J1164+J1240+J1299+J1360+J1415+J1491+J1594+J1845+J1945+J2019+J2104+J2174+J2260+J2343+J2540+J2620+J2828+J3022+J3221+J2430+J2708+J3146</f>
        <v>13786.079999999998</v>
      </c>
      <c r="K202" s="123">
        <f>K487+K607+K691+K769+K842+K930+K1043+K1096+K1164+K1240+K1299+K1360+K1415+K1491+K1594+K1845+K1945+K2019+K2104+K2174+K2260+K2343+K2540+K2620+K2828+K3022+K3221+K2430+K2708+K3146</f>
        <v>14613.244800000002</v>
      </c>
    </row>
    <row r="203" spans="1:11" x14ac:dyDescent="0.2">
      <c r="A203" s="117">
        <v>1.00021302E+19</v>
      </c>
      <c r="B203" s="118" t="s">
        <v>146</v>
      </c>
      <c r="C203" s="119">
        <v>3275538</v>
      </c>
      <c r="D203" s="119">
        <v>306198.05</v>
      </c>
      <c r="E203" s="119">
        <v>1759993.79</v>
      </c>
      <c r="F203" s="119">
        <v>1515544.21</v>
      </c>
      <c r="G203" s="119">
        <v>53.73</v>
      </c>
      <c r="H203" s="120">
        <f>H488+H608+H692+H770+H843+H931+H1044+H1097+H1165+H1241+H1300+H1361+H1416+H1492+H1595+H1687+H1737+H1846+H1946+H2020+H2105+H2175+H2261+H2344+H2431+H2541+H2621+H2709+H2829+H3023+H3147+H3222</f>
        <v>198981</v>
      </c>
      <c r="I203" s="120">
        <f>I488+I608+I692+I770+I843+I931+I1044+I1097+I1165+I1241+I1300+I1361+I1416+I1492+I1595+I1687+I1737+I1846+I1946+I2020+I2105+I2175+I2261+I2344+I2431+I2541+I2621+I2709+I2829+I3023+I3147+I3222</f>
        <v>3474519</v>
      </c>
      <c r="J203" s="120">
        <f>J488+J608+J692+J770+J843+J931+J1044+J1097+J1165+J1241+J1300+J1361+J1416+J1492+J1595+J1687+J1737+J1846+J1946+J2020+J2105+J2175+J2261+J2344+J2431+J2541+J2621+J2709+J2829+J3023+J3147+J3222</f>
        <v>3771680.939999999</v>
      </c>
      <c r="K203" s="123">
        <f>K488+K608+K692+K770+K843+K931+K1044+K1097+K1165+K1241+K1300+K1361+K1416+K1492+K1595+K1687+K1737+K1846+K1946+K2020+K2105+K2175+K2261+K2344+K2431+K2541+K2621+K2709+K2829+K3023+K3147+K3222</f>
        <v>3997981.7964000003</v>
      </c>
    </row>
    <row r="204" spans="1:11" x14ac:dyDescent="0.2">
      <c r="A204" s="117">
        <v>1.00021303E+19</v>
      </c>
      <c r="B204" s="118" t="s">
        <v>147</v>
      </c>
      <c r="C204" s="119">
        <v>9880885</v>
      </c>
      <c r="D204" s="119">
        <v>747734.47</v>
      </c>
      <c r="E204" s="119">
        <v>4378136.6399999997</v>
      </c>
      <c r="F204" s="119">
        <v>5502748.3600000003</v>
      </c>
      <c r="G204" s="119">
        <v>44.3</v>
      </c>
      <c r="H204" s="120">
        <f>H489+H609+H693+H771+H844+H932+H1045+H1098+H1166+H1242+H1301+H1362+H1417+H1493+H1596+H1847+H1947+H2021+H2106+H2176+H2262+H2345+H2432+H2542+H2622+H2710+H2830+H3024+H3148+H3223</f>
        <v>0</v>
      </c>
      <c r="I204" s="120">
        <f>I489+I609+I693+I771+I844+I932+I1045+I1098+I1166+I1242+I1301+I1362+I1417+I1493+I1596+I1847+I1947+I2021+I2106+I2176+I2262+I2345+I2432+I2542+I2622+I2710+I2830+I3024+I3148+I3223</f>
        <v>9880885</v>
      </c>
      <c r="J204" s="120">
        <f>J489+J609+J693+J771+J844+J932+J1045+J1098+J1166+J1242+J1301+J1362+J1417+J1493+J1596+J1847+J1947+J2021+J2106+J2176+J2262+J2345+J2432+J2542+J2622+J2710+J2830+J3024+J3148+J3223</f>
        <v>10716848.659999998</v>
      </c>
      <c r="K204" s="123">
        <f>K489+K609+K693+K771+K844+K932+K1045+K1098+K1166+K1242+K1301+K1362+K1417+K1493+K1596+K1847+K1947+K2021+K2106+K2176+K2262+K2345+K2432+K2542+K2622+K2710+K2830+K3024+K3148+K3223</f>
        <v>11359859.579599999</v>
      </c>
    </row>
    <row r="205" spans="1:11" x14ac:dyDescent="0.2">
      <c r="A205" s="117">
        <v>1.00021304E+19</v>
      </c>
      <c r="B205" s="118" t="s">
        <v>148</v>
      </c>
      <c r="C205" s="119">
        <v>279346</v>
      </c>
      <c r="D205" s="119">
        <v>24645.15</v>
      </c>
      <c r="E205" s="119">
        <v>141782.96</v>
      </c>
      <c r="F205" s="119">
        <v>137563.04</v>
      </c>
      <c r="G205" s="119">
        <v>50.75</v>
      </c>
      <c r="H205" s="120">
        <f>H490+H610+H694+H772+H845+H933+H1046+H1099+H1167+H1243+H1302+H1363+H1418+H1419+H1494+H1597+H1848+H1948+H2022+H2023+H2107+H2108+H2177+H2263+H2346+H2433+H2543+H2623+H2711+H2831+H3025+H3149+H3224</f>
        <v>2000</v>
      </c>
      <c r="I205" s="120">
        <f>I490+I610+I694+I772+I845+I933+I1046+I1099+I1167+I1243+I1302+I1363+I1418+I1419+I1494+I1597+I1848+I1948+I2022+I2023+I2107+I2108+I2177+I2263+I2346+I2433+I2543+I2623+I2711+I2831+I3025+I3149+I3224</f>
        <v>281346</v>
      </c>
      <c r="J205" s="120">
        <f>J490+J610+J694+J772+J845+J933+J1046+J1099+J1167+J1243+J1302+J1363+J1418+J1419+J1494+J1597+J1848+J1948+J2022+J2023+J2107+J2108+J2177+J2263+J2346+J2433+J2543+J2623+J2711+J2831+J3025+J3149+J3224</f>
        <v>303722.35999999993</v>
      </c>
      <c r="K205" s="123">
        <f>K490+K610+K694+K772+K845+K933+K1046+K1099+K1167+K1243+K1302+K1363+K1418+K1419+K1494+K1597+K1848+K1948+K2022+K2023+K2107+K2108+K2177+K2263+K2346+K2433+K2543+K2623+K2711+K2831+K3025+K3149+K3224</f>
        <v>321945.70160000003</v>
      </c>
    </row>
    <row r="206" spans="1:11" x14ac:dyDescent="0.2">
      <c r="A206" s="117"/>
      <c r="B206" s="118"/>
      <c r="C206" s="119"/>
      <c r="D206" s="119"/>
      <c r="E206" s="119"/>
      <c r="F206" s="119"/>
      <c r="G206" s="119"/>
      <c r="H206" s="120"/>
      <c r="I206" s="120"/>
      <c r="J206" s="120"/>
      <c r="K206" s="123"/>
    </row>
    <row r="207" spans="1:11" s="116" customFormat="1" ht="15" x14ac:dyDescent="0.25">
      <c r="A207" s="111"/>
      <c r="B207" s="112" t="s">
        <v>149</v>
      </c>
      <c r="C207" s="113">
        <v>13448407</v>
      </c>
      <c r="D207" s="113">
        <v>1080003.92</v>
      </c>
      <c r="E207" s="113">
        <v>6288085.8899999997</v>
      </c>
      <c r="F207" s="113">
        <v>7160321.1100000003</v>
      </c>
      <c r="G207" s="113">
        <v>46.75</v>
      </c>
      <c r="H207" s="114">
        <f>SUM(H202:H205)</f>
        <v>201191</v>
      </c>
      <c r="I207" s="114">
        <f>SUM(I202:I205)</f>
        <v>13649598</v>
      </c>
      <c r="J207" s="114">
        <f>SUM(J202:J205)</f>
        <v>14806038.039999997</v>
      </c>
      <c r="K207" s="124">
        <f>SUM(K202:K205)</f>
        <v>15694400.3224</v>
      </c>
    </row>
    <row r="208" spans="1:11" s="116" customFormat="1" ht="15" x14ac:dyDescent="0.25">
      <c r="A208" s="111"/>
      <c r="B208" s="112"/>
      <c r="C208" s="113"/>
      <c r="D208" s="113"/>
      <c r="E208" s="113"/>
      <c r="F208" s="113"/>
      <c r="G208" s="113"/>
      <c r="H208" s="114"/>
      <c r="I208" s="114"/>
      <c r="J208" s="114"/>
      <c r="K208" s="124"/>
    </row>
    <row r="209" spans="1:11" s="116" customFormat="1" ht="15" x14ac:dyDescent="0.25">
      <c r="A209" s="111"/>
      <c r="B209" s="112" t="s">
        <v>150</v>
      </c>
      <c r="C209" s="113"/>
      <c r="D209" s="113"/>
      <c r="E209" s="113"/>
      <c r="F209" s="113"/>
      <c r="G209" s="113"/>
      <c r="H209" s="114"/>
      <c r="I209" s="114"/>
      <c r="J209" s="114"/>
      <c r="K209" s="124"/>
    </row>
    <row r="210" spans="1:11" x14ac:dyDescent="0.2">
      <c r="A210" s="117"/>
      <c r="B210" s="118"/>
      <c r="C210" s="119"/>
      <c r="D210" s="119"/>
      <c r="E210" s="119"/>
      <c r="F210" s="119"/>
      <c r="G210" s="119"/>
      <c r="H210" s="120"/>
      <c r="I210" s="120"/>
      <c r="J210" s="120"/>
      <c r="K210" s="123"/>
    </row>
    <row r="211" spans="1:11" x14ac:dyDescent="0.2">
      <c r="A211" s="117">
        <v>1.000214002E+19</v>
      </c>
      <c r="B211" s="118" t="s">
        <v>151</v>
      </c>
      <c r="C211" s="119">
        <v>660365</v>
      </c>
      <c r="D211" s="119">
        <v>0</v>
      </c>
      <c r="E211" s="119">
        <v>0</v>
      </c>
      <c r="F211" s="119">
        <v>660365</v>
      </c>
      <c r="G211" s="119">
        <v>0</v>
      </c>
      <c r="H211" s="120">
        <f t="shared" ref="H211:K213" si="14">H496+H616+H700+H778+H850+H939+H1052+H1105+H1173+H1247+H1308+H1369+H1425+H1500+H1854+H1954+H2029+H2114+H2183+H2269+H2352+H2439+H2549+H2629+H2717+H2837+H3031+H3155+H3230</f>
        <v>0</v>
      </c>
      <c r="I211" s="120">
        <f t="shared" si="14"/>
        <v>660365</v>
      </c>
      <c r="J211" s="120">
        <f t="shared" si="14"/>
        <v>702593.46</v>
      </c>
      <c r="K211" s="123">
        <f t="shared" si="14"/>
        <v>744749.06759999995</v>
      </c>
    </row>
    <row r="212" spans="1:11" x14ac:dyDescent="0.2">
      <c r="A212" s="117">
        <v>1.000214004E+19</v>
      </c>
      <c r="B212" s="118" t="s">
        <v>152</v>
      </c>
      <c r="C212" s="119">
        <v>726527</v>
      </c>
      <c r="D212" s="119">
        <v>0</v>
      </c>
      <c r="E212" s="119">
        <v>0</v>
      </c>
      <c r="F212" s="119">
        <v>726527</v>
      </c>
      <c r="G212" s="119">
        <v>0</v>
      </c>
      <c r="H212" s="120">
        <f t="shared" si="14"/>
        <v>0</v>
      </c>
      <c r="I212" s="120">
        <f t="shared" si="14"/>
        <v>726527</v>
      </c>
      <c r="J212" s="120">
        <f t="shared" si="14"/>
        <v>773089.94000000006</v>
      </c>
      <c r="K212" s="123">
        <f t="shared" si="14"/>
        <v>819475.33640000003</v>
      </c>
    </row>
    <row r="213" spans="1:11" x14ac:dyDescent="0.2">
      <c r="A213" s="117">
        <v>1.00021422E+19</v>
      </c>
      <c r="B213" s="118" t="s">
        <v>153</v>
      </c>
      <c r="C213" s="119">
        <v>603134</v>
      </c>
      <c r="D213" s="119">
        <v>0</v>
      </c>
      <c r="E213" s="119">
        <v>0</v>
      </c>
      <c r="F213" s="119">
        <v>603134</v>
      </c>
      <c r="G213" s="119">
        <v>0</v>
      </c>
      <c r="H213" s="120">
        <f t="shared" si="14"/>
        <v>0</v>
      </c>
      <c r="I213" s="120">
        <f t="shared" si="14"/>
        <v>603134</v>
      </c>
      <c r="J213" s="120">
        <f t="shared" si="14"/>
        <v>650201.48</v>
      </c>
      <c r="K213" s="123">
        <f t="shared" si="14"/>
        <v>689213.56880000001</v>
      </c>
    </row>
    <row r="214" spans="1:11" x14ac:dyDescent="0.2">
      <c r="A214" s="117"/>
      <c r="B214" s="118"/>
      <c r="C214" s="119"/>
      <c r="D214" s="119"/>
      <c r="E214" s="119"/>
      <c r="F214" s="119"/>
      <c r="G214" s="119"/>
      <c r="H214" s="120"/>
      <c r="I214" s="120"/>
      <c r="J214" s="120"/>
      <c r="K214" s="123"/>
    </row>
    <row r="215" spans="1:11" s="116" customFormat="1" ht="15" x14ac:dyDescent="0.25">
      <c r="A215" s="111"/>
      <c r="B215" s="112" t="s">
        <v>154</v>
      </c>
      <c r="C215" s="113">
        <v>1990026</v>
      </c>
      <c r="D215" s="113">
        <v>0</v>
      </c>
      <c r="E215" s="113">
        <v>0</v>
      </c>
      <c r="F215" s="113">
        <v>1990026</v>
      </c>
      <c r="G215" s="113">
        <v>0</v>
      </c>
      <c r="H215" s="114">
        <f>SUM(H211:H213)</f>
        <v>0</v>
      </c>
      <c r="I215" s="114">
        <f>SUM(I211:I213)</f>
        <v>1990026</v>
      </c>
      <c r="J215" s="114">
        <f>SUM(J211:J213)</f>
        <v>2125884.88</v>
      </c>
      <c r="K215" s="124">
        <f>SUM(K211:K213)</f>
        <v>2253437.9728000001</v>
      </c>
    </row>
    <row r="216" spans="1:11" s="116" customFormat="1" ht="15" x14ac:dyDescent="0.25">
      <c r="A216" s="111"/>
      <c r="B216" s="112"/>
      <c r="C216" s="113"/>
      <c r="D216" s="113"/>
      <c r="E216" s="113"/>
      <c r="F216" s="113"/>
      <c r="G216" s="113"/>
      <c r="H216" s="114"/>
      <c r="I216" s="114"/>
      <c r="J216" s="114"/>
      <c r="K216" s="124"/>
    </row>
    <row r="217" spans="1:11" s="116" customFormat="1" ht="15" x14ac:dyDescent="0.25">
      <c r="A217" s="111"/>
      <c r="B217" s="112" t="s">
        <v>155</v>
      </c>
      <c r="C217" s="113">
        <v>77664121</v>
      </c>
      <c r="D217" s="113">
        <v>5984084.8399999999</v>
      </c>
      <c r="E217" s="113">
        <v>35546994.439999998</v>
      </c>
      <c r="F217" s="113">
        <v>42117126.560000002</v>
      </c>
      <c r="G217" s="113">
        <v>45.77</v>
      </c>
      <c r="H217" s="114">
        <f>H198+H207+H215</f>
        <v>12139.950000000041</v>
      </c>
      <c r="I217" s="114">
        <f>I198+I207+I215</f>
        <v>77676260.949999988</v>
      </c>
      <c r="J217" s="114">
        <f>J198+J207+J215</f>
        <v>84303959.049599975</v>
      </c>
      <c r="K217" s="124">
        <f>K198+K207+K215</f>
        <v>89332196.592576012</v>
      </c>
    </row>
    <row r="218" spans="1:11" s="116" customFormat="1" ht="15" x14ac:dyDescent="0.25">
      <c r="A218" s="111"/>
      <c r="B218" s="112"/>
      <c r="C218" s="113"/>
      <c r="D218" s="113"/>
      <c r="E218" s="113"/>
      <c r="F218" s="113"/>
      <c r="G218" s="113"/>
      <c r="H218" s="114"/>
      <c r="I218" s="114"/>
      <c r="J218" s="114"/>
      <c r="K218" s="124"/>
    </row>
    <row r="219" spans="1:11" s="116" customFormat="1" ht="15" x14ac:dyDescent="0.25">
      <c r="A219" s="111"/>
      <c r="B219" s="112" t="s">
        <v>156</v>
      </c>
      <c r="C219" s="113">
        <v>84760535</v>
      </c>
      <c r="D219" s="113">
        <v>6349142.75</v>
      </c>
      <c r="E219" s="113">
        <v>37165853.32</v>
      </c>
      <c r="F219" s="113">
        <v>47594681.68</v>
      </c>
      <c r="G219" s="113">
        <v>43.84</v>
      </c>
      <c r="H219" s="114">
        <f>H217+H179</f>
        <v>12139.910000000033</v>
      </c>
      <c r="I219" s="114">
        <f>I217+I179</f>
        <v>84772674.909999982</v>
      </c>
      <c r="J219" s="114">
        <f>J217+J179</f>
        <v>92335088.247199982</v>
      </c>
      <c r="K219" s="124">
        <f>K217+K179</f>
        <v>97845193.542032003</v>
      </c>
    </row>
    <row r="220" spans="1:11" x14ac:dyDescent="0.2">
      <c r="A220" s="117"/>
      <c r="B220" s="118"/>
      <c r="C220" s="119"/>
      <c r="D220" s="119"/>
      <c r="E220" s="119"/>
      <c r="F220" s="119"/>
      <c r="G220" s="119"/>
      <c r="H220" s="120"/>
      <c r="I220" s="120"/>
      <c r="J220" s="120"/>
      <c r="K220" s="123"/>
    </row>
    <row r="221" spans="1:11" s="116" customFormat="1" ht="15" x14ac:dyDescent="0.25">
      <c r="A221" s="111"/>
      <c r="B221" s="112" t="s">
        <v>157</v>
      </c>
      <c r="C221" s="113"/>
      <c r="D221" s="113"/>
      <c r="E221" s="113"/>
      <c r="F221" s="113"/>
      <c r="G221" s="113"/>
      <c r="H221" s="114"/>
      <c r="I221" s="114"/>
      <c r="J221" s="114"/>
      <c r="K221" s="124"/>
    </row>
    <row r="222" spans="1:11" s="116" customFormat="1" ht="15" x14ac:dyDescent="0.25">
      <c r="A222" s="111"/>
      <c r="B222" s="112" t="s">
        <v>159</v>
      </c>
      <c r="C222" s="113"/>
      <c r="D222" s="113"/>
      <c r="E222" s="113"/>
      <c r="F222" s="113"/>
      <c r="G222" s="113"/>
      <c r="H222" s="114"/>
      <c r="I222" s="114"/>
      <c r="J222" s="114"/>
      <c r="K222" s="124"/>
    </row>
    <row r="223" spans="1:11" s="116" customFormat="1" ht="15" x14ac:dyDescent="0.25">
      <c r="A223" s="111"/>
      <c r="B223" s="112"/>
      <c r="C223" s="113"/>
      <c r="D223" s="113"/>
      <c r="E223" s="113"/>
      <c r="F223" s="113"/>
      <c r="G223" s="113"/>
      <c r="H223" s="114"/>
      <c r="I223" s="114"/>
      <c r="J223" s="114"/>
      <c r="K223" s="124"/>
    </row>
    <row r="224" spans="1:11" x14ac:dyDescent="0.2">
      <c r="A224" s="117">
        <v>1.0002210049999999E+19</v>
      </c>
      <c r="B224" s="118" t="s">
        <v>160</v>
      </c>
      <c r="C224" s="119">
        <v>170325</v>
      </c>
      <c r="D224" s="119">
        <v>0</v>
      </c>
      <c r="E224" s="119">
        <v>0</v>
      </c>
      <c r="F224" s="119">
        <v>170325</v>
      </c>
      <c r="G224" s="119">
        <v>0</v>
      </c>
      <c r="H224" s="120">
        <f t="shared" ref="H224:K226" si="15">H1609</f>
        <v>0</v>
      </c>
      <c r="I224" s="120">
        <f t="shared" si="15"/>
        <v>170325</v>
      </c>
      <c r="J224" s="120">
        <f t="shared" si="15"/>
        <v>180544.5</v>
      </c>
      <c r="K224" s="123">
        <f t="shared" si="15"/>
        <v>191377.17</v>
      </c>
    </row>
    <row r="225" spans="1:11" x14ac:dyDescent="0.2">
      <c r="A225" s="117">
        <v>1.00022101E+19</v>
      </c>
      <c r="B225" s="118" t="s">
        <v>161</v>
      </c>
      <c r="C225" s="119">
        <v>510976</v>
      </c>
      <c r="D225" s="119">
        <v>0</v>
      </c>
      <c r="E225" s="119">
        <v>0</v>
      </c>
      <c r="F225" s="119">
        <v>510976</v>
      </c>
      <c r="G225" s="119">
        <v>0</v>
      </c>
      <c r="H225" s="120">
        <f t="shared" si="15"/>
        <v>0</v>
      </c>
      <c r="I225" s="120">
        <f t="shared" si="15"/>
        <v>510976</v>
      </c>
      <c r="J225" s="120">
        <f t="shared" si="15"/>
        <v>541634.56000000006</v>
      </c>
      <c r="K225" s="123">
        <f t="shared" si="15"/>
        <v>574132.63360000006</v>
      </c>
    </row>
    <row r="226" spans="1:11" x14ac:dyDescent="0.2">
      <c r="A226" s="117">
        <v>1.000221012E+19</v>
      </c>
      <c r="B226" s="118" t="s">
        <v>162</v>
      </c>
      <c r="C226" s="119">
        <v>47508</v>
      </c>
      <c r="D226" s="119">
        <v>0</v>
      </c>
      <c r="E226" s="119">
        <v>0</v>
      </c>
      <c r="F226" s="119">
        <v>47508</v>
      </c>
      <c r="G226" s="119">
        <v>0</v>
      </c>
      <c r="H226" s="120">
        <f t="shared" si="15"/>
        <v>0</v>
      </c>
      <c r="I226" s="120">
        <f t="shared" si="15"/>
        <v>47508</v>
      </c>
      <c r="J226" s="120">
        <f t="shared" si="15"/>
        <v>50358.48</v>
      </c>
      <c r="K226" s="123">
        <f t="shared" si="15"/>
        <v>53379.988800000006</v>
      </c>
    </row>
    <row r="227" spans="1:11" x14ac:dyDescent="0.2">
      <c r="A227" s="117"/>
      <c r="B227" s="118"/>
      <c r="C227" s="119"/>
      <c r="D227" s="119"/>
      <c r="E227" s="119"/>
      <c r="F227" s="119"/>
      <c r="G227" s="119"/>
      <c r="H227" s="120"/>
      <c r="I227" s="120"/>
      <c r="J227" s="120"/>
      <c r="K227" s="123"/>
    </row>
    <row r="228" spans="1:11" s="116" customFormat="1" ht="15" x14ac:dyDescent="0.25">
      <c r="A228" s="111"/>
      <c r="B228" s="112" t="s">
        <v>163</v>
      </c>
      <c r="C228" s="113">
        <v>728809</v>
      </c>
      <c r="D228" s="113">
        <v>0</v>
      </c>
      <c r="E228" s="113">
        <v>0</v>
      </c>
      <c r="F228" s="113">
        <v>728809</v>
      </c>
      <c r="G228" s="113">
        <v>0</v>
      </c>
      <c r="H228" s="114">
        <f>SUM(H224:H226)</f>
        <v>0</v>
      </c>
      <c r="I228" s="114">
        <f>SUM(I224:I226)</f>
        <v>728809</v>
      </c>
      <c r="J228" s="114">
        <f>SUM(J224:J226)</f>
        <v>772537.54</v>
      </c>
      <c r="K228" s="124">
        <f>SUM(K224:K226)</f>
        <v>818889.79240000015</v>
      </c>
    </row>
    <row r="229" spans="1:11" x14ac:dyDescent="0.2">
      <c r="A229" s="117"/>
      <c r="B229" s="118"/>
      <c r="C229" s="119"/>
      <c r="D229" s="119"/>
      <c r="E229" s="119"/>
      <c r="F229" s="119"/>
      <c r="G229" s="119"/>
      <c r="H229" s="120"/>
      <c r="I229" s="120"/>
      <c r="J229" s="120"/>
      <c r="K229" s="123"/>
    </row>
    <row r="230" spans="1:11" x14ac:dyDescent="0.2">
      <c r="A230" s="117">
        <v>1.00022103E+19</v>
      </c>
      <c r="B230" s="118" t="s">
        <v>164</v>
      </c>
      <c r="C230" s="119"/>
      <c r="D230" s="119"/>
      <c r="E230" s="119"/>
      <c r="F230" s="119"/>
      <c r="G230" s="119"/>
      <c r="H230" s="120"/>
      <c r="I230" s="120"/>
      <c r="J230" s="120"/>
      <c r="K230" s="123"/>
    </row>
    <row r="231" spans="1:11" x14ac:dyDescent="0.2">
      <c r="A231" s="117">
        <v>1.0002210350000001E+19</v>
      </c>
      <c r="B231" s="118" t="s">
        <v>165</v>
      </c>
      <c r="C231" s="119">
        <v>159680</v>
      </c>
      <c r="D231" s="119">
        <v>0</v>
      </c>
      <c r="E231" s="119">
        <v>0</v>
      </c>
      <c r="F231" s="119">
        <v>159680</v>
      </c>
      <c r="G231" s="119">
        <v>0</v>
      </c>
      <c r="H231" s="120">
        <f t="shared" ref="H231:K233" si="16">H1653</f>
        <v>0</v>
      </c>
      <c r="I231" s="120">
        <f t="shared" si="16"/>
        <v>159680</v>
      </c>
      <c r="J231" s="120">
        <f t="shared" si="16"/>
        <v>169260.79999999999</v>
      </c>
      <c r="K231" s="123">
        <f t="shared" si="16"/>
        <v>179416.44799999997</v>
      </c>
    </row>
    <row r="232" spans="1:11" x14ac:dyDescent="0.2">
      <c r="A232" s="117">
        <v>1.00022104E+19</v>
      </c>
      <c r="B232" s="118" t="s">
        <v>166</v>
      </c>
      <c r="C232" s="119">
        <v>479041</v>
      </c>
      <c r="D232" s="119">
        <v>0</v>
      </c>
      <c r="E232" s="119">
        <v>0</v>
      </c>
      <c r="F232" s="119">
        <v>479041</v>
      </c>
      <c r="G232" s="119">
        <v>0</v>
      </c>
      <c r="H232" s="120">
        <f t="shared" si="16"/>
        <v>0</v>
      </c>
      <c r="I232" s="120">
        <f t="shared" si="16"/>
        <v>479041</v>
      </c>
      <c r="J232" s="120">
        <f t="shared" si="16"/>
        <v>507783.46</v>
      </c>
      <c r="K232" s="123">
        <f t="shared" si="16"/>
        <v>538250.46759999997</v>
      </c>
    </row>
    <row r="233" spans="1:11" x14ac:dyDescent="0.2">
      <c r="A233" s="117">
        <v>1.000221042E+19</v>
      </c>
      <c r="B233" s="118" t="s">
        <v>167</v>
      </c>
      <c r="C233" s="119">
        <v>47508</v>
      </c>
      <c r="D233" s="119">
        <v>0</v>
      </c>
      <c r="E233" s="119">
        <v>0</v>
      </c>
      <c r="F233" s="119">
        <v>47508</v>
      </c>
      <c r="G233" s="119">
        <v>0</v>
      </c>
      <c r="H233" s="120">
        <f t="shared" si="16"/>
        <v>0</v>
      </c>
      <c r="I233" s="120">
        <f t="shared" si="16"/>
        <v>47508</v>
      </c>
      <c r="J233" s="120">
        <f t="shared" si="16"/>
        <v>50358.48</v>
      </c>
      <c r="K233" s="123">
        <f t="shared" si="16"/>
        <v>53379.988800000006</v>
      </c>
    </row>
    <row r="234" spans="1:11" x14ac:dyDescent="0.2">
      <c r="A234" s="117"/>
      <c r="B234" s="118"/>
      <c r="C234" s="119"/>
      <c r="D234" s="119"/>
      <c r="E234" s="119"/>
      <c r="F234" s="119"/>
      <c r="G234" s="119"/>
      <c r="H234" s="120"/>
      <c r="I234" s="120"/>
      <c r="J234" s="120"/>
      <c r="K234" s="123"/>
    </row>
    <row r="235" spans="1:11" s="116" customFormat="1" ht="15" x14ac:dyDescent="0.25">
      <c r="A235" s="111"/>
      <c r="B235" s="112" t="s">
        <v>168</v>
      </c>
      <c r="C235" s="113">
        <v>686229</v>
      </c>
      <c r="D235" s="113">
        <v>0</v>
      </c>
      <c r="E235" s="113">
        <v>0</v>
      </c>
      <c r="F235" s="113">
        <v>686229</v>
      </c>
      <c r="G235" s="113">
        <v>0</v>
      </c>
      <c r="H235" s="114">
        <f>SUM(H231:H233)</f>
        <v>0</v>
      </c>
      <c r="I235" s="114">
        <f>SUM(I231:I233)</f>
        <v>686229</v>
      </c>
      <c r="J235" s="114">
        <f>SUM(J231:J233)</f>
        <v>727402.74</v>
      </c>
      <c r="K235" s="124">
        <f>SUM(K231:K233)</f>
        <v>771046.9044</v>
      </c>
    </row>
    <row r="236" spans="1:11" x14ac:dyDescent="0.2">
      <c r="A236" s="117"/>
      <c r="B236" s="118"/>
      <c r="C236" s="119"/>
      <c r="D236" s="119"/>
      <c r="E236" s="119"/>
      <c r="F236" s="119"/>
      <c r="G236" s="119"/>
      <c r="H236" s="120"/>
      <c r="I236" s="120"/>
      <c r="J236" s="120"/>
      <c r="K236" s="123"/>
    </row>
    <row r="237" spans="1:11" s="116" customFormat="1" ht="15" x14ac:dyDescent="0.25">
      <c r="A237" s="111"/>
      <c r="B237" s="112" t="s">
        <v>169</v>
      </c>
      <c r="C237" s="113"/>
      <c r="D237" s="113"/>
      <c r="E237" s="113"/>
      <c r="F237" s="113"/>
      <c r="G237" s="113"/>
      <c r="H237" s="114"/>
      <c r="I237" s="114"/>
      <c r="J237" s="114"/>
      <c r="K237" s="124"/>
    </row>
    <row r="238" spans="1:11" x14ac:dyDescent="0.2">
      <c r="A238" s="117"/>
      <c r="B238" s="118"/>
      <c r="C238" s="119"/>
      <c r="D238" s="119"/>
      <c r="E238" s="119"/>
      <c r="F238" s="119"/>
      <c r="G238" s="119"/>
      <c r="H238" s="120"/>
      <c r="I238" s="120"/>
      <c r="J238" s="120"/>
      <c r="K238" s="123"/>
    </row>
    <row r="239" spans="1:11" x14ac:dyDescent="0.2">
      <c r="A239" s="117">
        <v>1.0002210649999999E+19</v>
      </c>
      <c r="B239" s="118" t="s">
        <v>170</v>
      </c>
      <c r="C239" s="119">
        <v>212906</v>
      </c>
      <c r="D239" s="119">
        <v>0</v>
      </c>
      <c r="E239" s="119">
        <v>0</v>
      </c>
      <c r="F239" s="119">
        <v>212906</v>
      </c>
      <c r="G239" s="119">
        <v>0</v>
      </c>
      <c r="H239" s="120">
        <f t="shared" ref="H239:K241" si="17">H1513</f>
        <v>0</v>
      </c>
      <c r="I239" s="120">
        <f t="shared" si="17"/>
        <v>212906</v>
      </c>
      <c r="J239" s="120">
        <f t="shared" si="17"/>
        <v>225680.36</v>
      </c>
      <c r="K239" s="123">
        <f t="shared" si="17"/>
        <v>239221.18159999998</v>
      </c>
    </row>
    <row r="240" spans="1:11" x14ac:dyDescent="0.2">
      <c r="A240" s="117">
        <v>1.00022107E+19</v>
      </c>
      <c r="B240" s="118" t="s">
        <v>171</v>
      </c>
      <c r="C240" s="119">
        <v>638720</v>
      </c>
      <c r="D240" s="119">
        <v>0</v>
      </c>
      <c r="E240" s="119">
        <v>0</v>
      </c>
      <c r="F240" s="119">
        <v>638720</v>
      </c>
      <c r="G240" s="119">
        <v>0</v>
      </c>
      <c r="H240" s="120">
        <f t="shared" si="17"/>
        <v>0</v>
      </c>
      <c r="I240" s="120">
        <f t="shared" si="17"/>
        <v>638720</v>
      </c>
      <c r="J240" s="120">
        <f t="shared" si="17"/>
        <v>677043.19999999995</v>
      </c>
      <c r="K240" s="123">
        <f t="shared" si="17"/>
        <v>717665.7919999999</v>
      </c>
    </row>
    <row r="241" spans="1:11" x14ac:dyDescent="0.2">
      <c r="A241" s="117">
        <v>1.000221072E+19</v>
      </c>
      <c r="B241" s="118" t="s">
        <v>172</v>
      </c>
      <c r="C241" s="119">
        <v>47508</v>
      </c>
      <c r="D241" s="119">
        <v>0</v>
      </c>
      <c r="E241" s="119">
        <v>0</v>
      </c>
      <c r="F241" s="119">
        <v>47508</v>
      </c>
      <c r="G241" s="119">
        <v>0</v>
      </c>
      <c r="H241" s="120">
        <f t="shared" si="17"/>
        <v>0</v>
      </c>
      <c r="I241" s="120">
        <f t="shared" si="17"/>
        <v>47508</v>
      </c>
      <c r="J241" s="120">
        <f t="shared" si="17"/>
        <v>50358.48</v>
      </c>
      <c r="K241" s="123">
        <f t="shared" si="17"/>
        <v>53379.988800000006</v>
      </c>
    </row>
    <row r="242" spans="1:11" x14ac:dyDescent="0.2">
      <c r="A242" s="117"/>
      <c r="B242" s="118"/>
      <c r="C242" s="119"/>
      <c r="D242" s="119"/>
      <c r="E242" s="119"/>
      <c r="F242" s="119"/>
      <c r="G242" s="119"/>
      <c r="H242" s="120"/>
      <c r="I242" s="120"/>
      <c r="J242" s="120"/>
      <c r="K242" s="123"/>
    </row>
    <row r="243" spans="1:11" s="116" customFormat="1" ht="15" x14ac:dyDescent="0.25">
      <c r="A243" s="111"/>
      <c r="B243" s="112" t="s">
        <v>173</v>
      </c>
      <c r="C243" s="113">
        <v>899134</v>
      </c>
      <c r="D243" s="113">
        <v>0</v>
      </c>
      <c r="E243" s="113">
        <v>0</v>
      </c>
      <c r="F243" s="113">
        <v>899134</v>
      </c>
      <c r="G243" s="113">
        <v>0</v>
      </c>
      <c r="H243" s="114">
        <f>SUM(H239:H242)</f>
        <v>0</v>
      </c>
      <c r="I243" s="114">
        <f>SUM(I239:I242)</f>
        <v>899134</v>
      </c>
      <c r="J243" s="114">
        <f>SUM(J239:J242)</f>
        <v>953082.03999999992</v>
      </c>
      <c r="K243" s="124">
        <f>SUM(K239:K242)</f>
        <v>1010266.9624</v>
      </c>
    </row>
    <row r="244" spans="1:11" s="116" customFormat="1" ht="15" x14ac:dyDescent="0.25">
      <c r="A244" s="111"/>
      <c r="B244" s="112"/>
      <c r="C244" s="113"/>
      <c r="D244" s="113"/>
      <c r="E244" s="113"/>
      <c r="F244" s="113"/>
      <c r="G244" s="113"/>
      <c r="H244" s="114"/>
      <c r="I244" s="114"/>
      <c r="J244" s="114"/>
      <c r="K244" s="124"/>
    </row>
    <row r="245" spans="1:11" s="116" customFormat="1" ht="15" x14ac:dyDescent="0.25">
      <c r="A245" s="111"/>
      <c r="B245" s="112" t="s">
        <v>174</v>
      </c>
      <c r="C245" s="113"/>
      <c r="D245" s="113"/>
      <c r="E245" s="113"/>
      <c r="F245" s="113"/>
      <c r="G245" s="113"/>
      <c r="H245" s="114"/>
      <c r="I245" s="114"/>
      <c r="J245" s="114"/>
      <c r="K245" s="124"/>
    </row>
    <row r="246" spans="1:11" s="116" customFormat="1" ht="15" x14ac:dyDescent="0.25">
      <c r="A246" s="111"/>
      <c r="B246" s="112"/>
      <c r="C246" s="113"/>
      <c r="D246" s="113"/>
      <c r="E246" s="113"/>
      <c r="F246" s="113"/>
      <c r="G246" s="113"/>
      <c r="H246" s="114"/>
      <c r="I246" s="114"/>
      <c r="J246" s="114"/>
      <c r="K246" s="124"/>
    </row>
    <row r="247" spans="1:11" x14ac:dyDescent="0.2">
      <c r="A247" s="117">
        <v>1.0002211249999999E+19</v>
      </c>
      <c r="B247" s="118" t="s">
        <v>175</v>
      </c>
      <c r="C247" s="119">
        <v>657205</v>
      </c>
      <c r="D247" s="119">
        <v>0</v>
      </c>
      <c r="E247" s="119">
        <v>0</v>
      </c>
      <c r="F247" s="119">
        <v>657205</v>
      </c>
      <c r="G247" s="119">
        <v>0</v>
      </c>
      <c r="H247" s="120">
        <f t="shared" ref="H247:K249" si="18">H1698</f>
        <v>0</v>
      </c>
      <c r="I247" s="120">
        <f t="shared" si="18"/>
        <v>657205</v>
      </c>
      <c r="J247" s="120">
        <f t="shared" si="18"/>
        <v>696637.3</v>
      </c>
      <c r="K247" s="123">
        <f t="shared" si="18"/>
        <v>738435.53800000006</v>
      </c>
    </row>
    <row r="248" spans="1:11" x14ac:dyDescent="0.2">
      <c r="A248" s="117">
        <v>1.00022113E+19</v>
      </c>
      <c r="B248" s="118" t="s">
        <v>176</v>
      </c>
      <c r="C248" s="119">
        <v>1971617</v>
      </c>
      <c r="D248" s="119">
        <v>0</v>
      </c>
      <c r="E248" s="119">
        <v>0</v>
      </c>
      <c r="F248" s="119">
        <v>1971617</v>
      </c>
      <c r="G248" s="119">
        <v>0</v>
      </c>
      <c r="H248" s="120">
        <f t="shared" si="18"/>
        <v>0</v>
      </c>
      <c r="I248" s="120">
        <f t="shared" si="18"/>
        <v>1971617</v>
      </c>
      <c r="J248" s="120">
        <f t="shared" si="18"/>
        <v>2089914.02</v>
      </c>
      <c r="K248" s="123">
        <f t="shared" si="18"/>
        <v>2215308.8612000002</v>
      </c>
    </row>
    <row r="249" spans="1:11" x14ac:dyDescent="0.2">
      <c r="A249" s="117">
        <v>1.000221132E+19</v>
      </c>
      <c r="B249" s="118" t="s">
        <v>177</v>
      </c>
      <c r="C249" s="119">
        <v>237540</v>
      </c>
      <c r="D249" s="119">
        <v>0</v>
      </c>
      <c r="E249" s="119">
        <v>0</v>
      </c>
      <c r="F249" s="119">
        <v>237540</v>
      </c>
      <c r="G249" s="119">
        <v>0</v>
      </c>
      <c r="H249" s="120">
        <f t="shared" si="18"/>
        <v>0</v>
      </c>
      <c r="I249" s="120">
        <f t="shared" si="18"/>
        <v>237540</v>
      </c>
      <c r="J249" s="120">
        <f t="shared" si="18"/>
        <v>251792.4</v>
      </c>
      <c r="K249" s="123">
        <f t="shared" si="18"/>
        <v>266899.94400000002</v>
      </c>
    </row>
    <row r="250" spans="1:11" x14ac:dyDescent="0.2">
      <c r="A250" s="117"/>
      <c r="B250" s="118"/>
      <c r="C250" s="119"/>
      <c r="D250" s="119"/>
      <c r="E250" s="119"/>
      <c r="F250" s="119"/>
      <c r="G250" s="119"/>
      <c r="H250" s="120"/>
      <c r="I250" s="120"/>
      <c r="J250" s="120"/>
      <c r="K250" s="123"/>
    </row>
    <row r="251" spans="1:11" s="116" customFormat="1" ht="15" x14ac:dyDescent="0.25">
      <c r="A251" s="111"/>
      <c r="B251" s="112" t="s">
        <v>178</v>
      </c>
      <c r="C251" s="113">
        <v>2866362</v>
      </c>
      <c r="D251" s="113">
        <v>0</v>
      </c>
      <c r="E251" s="113">
        <v>0</v>
      </c>
      <c r="F251" s="113">
        <v>2866362</v>
      </c>
      <c r="G251" s="113">
        <v>0</v>
      </c>
      <c r="H251" s="114">
        <f>SUM(H247:H249)</f>
        <v>0</v>
      </c>
      <c r="I251" s="114">
        <f>SUM(I247:I249)</f>
        <v>2866362</v>
      </c>
      <c r="J251" s="114">
        <f>SUM(J247:J249)</f>
        <v>3038343.72</v>
      </c>
      <c r="K251" s="124">
        <f>SUM(K247:K249)</f>
        <v>3220644.3432000005</v>
      </c>
    </row>
    <row r="252" spans="1:11" s="116" customFormat="1" ht="15" x14ac:dyDescent="0.25">
      <c r="A252" s="111"/>
      <c r="B252" s="112"/>
      <c r="C252" s="113"/>
      <c r="D252" s="113"/>
      <c r="E252" s="113"/>
      <c r="F252" s="113"/>
      <c r="G252" s="113"/>
      <c r="H252" s="114"/>
      <c r="I252" s="114"/>
      <c r="J252" s="114"/>
      <c r="K252" s="124"/>
    </row>
    <row r="253" spans="1:11" s="116" customFormat="1" ht="15" x14ac:dyDescent="0.25">
      <c r="A253" s="111"/>
      <c r="B253" s="112" t="s">
        <v>179</v>
      </c>
      <c r="C253" s="113"/>
      <c r="D253" s="113"/>
      <c r="E253" s="113"/>
      <c r="F253" s="113"/>
      <c r="G253" s="113"/>
      <c r="H253" s="114"/>
      <c r="I253" s="114"/>
      <c r="J253" s="114"/>
      <c r="K253" s="124"/>
    </row>
    <row r="254" spans="1:11" x14ac:dyDescent="0.2">
      <c r="A254" s="117"/>
      <c r="B254" s="118"/>
      <c r="C254" s="119"/>
      <c r="D254" s="119"/>
      <c r="E254" s="119"/>
      <c r="F254" s="119"/>
      <c r="G254" s="119"/>
      <c r="H254" s="120"/>
      <c r="I254" s="120"/>
      <c r="J254" s="120"/>
      <c r="K254" s="123"/>
    </row>
    <row r="255" spans="1:11" x14ac:dyDescent="0.2">
      <c r="A255" s="117">
        <v>1.0002211550000001E+19</v>
      </c>
      <c r="B255" s="118" t="s">
        <v>180</v>
      </c>
      <c r="C255" s="119">
        <v>1636140</v>
      </c>
      <c r="D255" s="119">
        <v>220892.52</v>
      </c>
      <c r="E255" s="119">
        <v>1325355.1200000001</v>
      </c>
      <c r="F255" s="119">
        <v>310784.88</v>
      </c>
      <c r="G255" s="119">
        <v>81</v>
      </c>
      <c r="H255" s="120">
        <f t="shared" ref="H255:K257" si="19">H1521+H1568+H1617+H1661+H1706+H1749</f>
        <v>0</v>
      </c>
      <c r="I255" s="120">
        <f t="shared" si="19"/>
        <v>1636140</v>
      </c>
      <c r="J255" s="120">
        <f t="shared" si="19"/>
        <v>1734308.4</v>
      </c>
      <c r="K255" s="123">
        <f t="shared" si="19"/>
        <v>1838366.9040000001</v>
      </c>
    </row>
    <row r="256" spans="1:11" x14ac:dyDescent="0.2">
      <c r="A256" s="117">
        <v>1.00022116E+19</v>
      </c>
      <c r="B256" s="118" t="s">
        <v>181</v>
      </c>
      <c r="C256" s="119">
        <v>4908420</v>
      </c>
      <c r="D256" s="119">
        <v>662677.27</v>
      </c>
      <c r="E256" s="119">
        <v>3976063.62</v>
      </c>
      <c r="F256" s="119">
        <v>932356.38</v>
      </c>
      <c r="G256" s="119">
        <v>81</v>
      </c>
      <c r="H256" s="120">
        <f t="shared" si="19"/>
        <v>0</v>
      </c>
      <c r="I256" s="120">
        <f t="shared" si="19"/>
        <v>4908420</v>
      </c>
      <c r="J256" s="120">
        <f t="shared" si="19"/>
        <v>5202925.1999999993</v>
      </c>
      <c r="K256" s="123">
        <f t="shared" si="19"/>
        <v>5515100.7120000003</v>
      </c>
    </row>
    <row r="257" spans="1:11" x14ac:dyDescent="0.2">
      <c r="A257" s="117">
        <v>1.000221162E+19</v>
      </c>
      <c r="B257" s="118" t="s">
        <v>182</v>
      </c>
      <c r="C257" s="119">
        <v>1140192</v>
      </c>
      <c r="D257" s="119">
        <v>108800</v>
      </c>
      <c r="E257" s="119">
        <v>649600</v>
      </c>
      <c r="F257" s="119">
        <v>490592</v>
      </c>
      <c r="G257" s="119">
        <v>56.97</v>
      </c>
      <c r="H257" s="120">
        <f t="shared" si="19"/>
        <v>0</v>
      </c>
      <c r="I257" s="120">
        <f t="shared" si="19"/>
        <v>1140192</v>
      </c>
      <c r="J257" s="120">
        <f t="shared" si="19"/>
        <v>1208603.52</v>
      </c>
      <c r="K257" s="123">
        <f t="shared" si="19"/>
        <v>1281119.7312</v>
      </c>
    </row>
    <row r="258" spans="1:11" x14ac:dyDescent="0.2">
      <c r="A258" s="117"/>
      <c r="B258" s="118"/>
      <c r="C258" s="119"/>
      <c r="D258" s="119"/>
      <c r="E258" s="119"/>
      <c r="F258" s="119"/>
      <c r="G258" s="119"/>
      <c r="H258" s="120"/>
      <c r="I258" s="120"/>
      <c r="J258" s="120"/>
      <c r="K258" s="123"/>
    </row>
    <row r="259" spans="1:11" s="116" customFormat="1" ht="15" x14ac:dyDescent="0.25">
      <c r="A259" s="111"/>
      <c r="B259" s="112" t="s">
        <v>183</v>
      </c>
      <c r="C259" s="113">
        <v>7684752</v>
      </c>
      <c r="D259" s="113">
        <v>992369.79</v>
      </c>
      <c r="E259" s="113">
        <v>5951018.7400000002</v>
      </c>
      <c r="F259" s="113">
        <v>1733733.26</v>
      </c>
      <c r="G259" s="113">
        <v>77.430000000000007</v>
      </c>
      <c r="H259" s="114">
        <f>SUM(H255:H257)</f>
        <v>0</v>
      </c>
      <c r="I259" s="114">
        <f>SUM(I255:I257)</f>
        <v>7684752</v>
      </c>
      <c r="J259" s="114">
        <f>SUM(J255:J257)</f>
        <v>8145837.1199999992</v>
      </c>
      <c r="K259" s="124">
        <f>SUM(K255:K257)</f>
        <v>8634587.3472000007</v>
      </c>
    </row>
    <row r="260" spans="1:11" s="116" customFormat="1" ht="15" x14ac:dyDescent="0.25">
      <c r="A260" s="111"/>
      <c r="B260" s="112"/>
      <c r="C260" s="113"/>
      <c r="D260" s="113"/>
      <c r="E260" s="113"/>
      <c r="F260" s="113"/>
      <c r="G260" s="113"/>
      <c r="H260" s="114"/>
      <c r="I260" s="114"/>
      <c r="J260" s="114"/>
      <c r="K260" s="124"/>
    </row>
    <row r="261" spans="1:11" s="116" customFormat="1" ht="15" x14ac:dyDescent="0.25">
      <c r="A261" s="111"/>
      <c r="B261" s="112" t="s">
        <v>184</v>
      </c>
      <c r="C261" s="113">
        <v>12865286</v>
      </c>
      <c r="D261" s="113">
        <v>992369.79</v>
      </c>
      <c r="E261" s="113">
        <v>5951018.7400000002</v>
      </c>
      <c r="F261" s="113">
        <v>6914267.2599999998</v>
      </c>
      <c r="G261" s="113">
        <v>46.25</v>
      </c>
      <c r="H261" s="114">
        <f>H228+H235+H243+H251+H259</f>
        <v>0</v>
      </c>
      <c r="I261" s="114">
        <f>I228+I235+I243+I251+I259</f>
        <v>12865286</v>
      </c>
      <c r="J261" s="114">
        <f>J228+J235+J243+J251+J259</f>
        <v>13637203.16</v>
      </c>
      <c r="K261" s="124">
        <f>K228+K235+K243+K251+K259</f>
        <v>14455435.349600002</v>
      </c>
    </row>
    <row r="262" spans="1:11" s="116" customFormat="1" ht="15" x14ac:dyDescent="0.25">
      <c r="A262" s="111"/>
      <c r="B262" s="112"/>
      <c r="C262" s="113"/>
      <c r="D262" s="113"/>
      <c r="E262" s="113"/>
      <c r="F262" s="113"/>
      <c r="G262" s="113"/>
      <c r="H262" s="114"/>
      <c r="I262" s="114"/>
      <c r="J262" s="114"/>
      <c r="K262" s="124"/>
    </row>
    <row r="263" spans="1:11" s="116" customFormat="1" ht="15" x14ac:dyDescent="0.25">
      <c r="A263" s="111"/>
      <c r="B263" s="112" t="s">
        <v>185</v>
      </c>
      <c r="C263" s="113">
        <v>12865286</v>
      </c>
      <c r="D263" s="113">
        <v>992369.79</v>
      </c>
      <c r="E263" s="113">
        <v>5951018.7400000002</v>
      </c>
      <c r="F263" s="113">
        <v>6914267.2599999998</v>
      </c>
      <c r="G263" s="113">
        <v>46.25</v>
      </c>
      <c r="H263" s="114">
        <f>H261</f>
        <v>0</v>
      </c>
      <c r="I263" s="114">
        <f>I261</f>
        <v>12865286</v>
      </c>
      <c r="J263" s="114">
        <f>J261</f>
        <v>13637203.16</v>
      </c>
      <c r="K263" s="124">
        <f>K261</f>
        <v>14455435.349600002</v>
      </c>
    </row>
    <row r="264" spans="1:11" x14ac:dyDescent="0.2">
      <c r="A264" s="117"/>
      <c r="B264" s="118"/>
      <c r="C264" s="119"/>
      <c r="D264" s="119"/>
      <c r="E264" s="119"/>
      <c r="F264" s="119"/>
      <c r="G264" s="119"/>
      <c r="H264" s="120"/>
      <c r="I264" s="120"/>
      <c r="J264" s="120"/>
      <c r="K264" s="123"/>
    </row>
    <row r="265" spans="1:11" s="116" customFormat="1" ht="15" x14ac:dyDescent="0.25">
      <c r="A265" s="111"/>
      <c r="B265" s="112" t="s">
        <v>186</v>
      </c>
      <c r="C265" s="113"/>
      <c r="D265" s="113"/>
      <c r="E265" s="113"/>
      <c r="F265" s="113"/>
      <c r="G265" s="113"/>
      <c r="H265" s="114"/>
      <c r="I265" s="114"/>
      <c r="J265" s="114"/>
      <c r="K265" s="124"/>
    </row>
    <row r="266" spans="1:11" s="116" customFormat="1" ht="15" x14ac:dyDescent="0.25">
      <c r="A266" s="111"/>
      <c r="B266" s="112" t="s">
        <v>187</v>
      </c>
      <c r="C266" s="113"/>
      <c r="D266" s="113"/>
      <c r="E266" s="113"/>
      <c r="F266" s="113"/>
      <c r="G266" s="113"/>
      <c r="H266" s="114"/>
      <c r="I266" s="114"/>
      <c r="J266" s="114"/>
      <c r="K266" s="124"/>
    </row>
    <row r="267" spans="1:11" s="116" customFormat="1" ht="15" x14ac:dyDescent="0.25">
      <c r="A267" s="111"/>
      <c r="B267" s="112"/>
      <c r="C267" s="113"/>
      <c r="D267" s="113"/>
      <c r="E267" s="113"/>
      <c r="F267" s="113"/>
      <c r="G267" s="113"/>
      <c r="H267" s="114"/>
      <c r="I267" s="114"/>
      <c r="J267" s="114"/>
      <c r="K267" s="124"/>
    </row>
    <row r="268" spans="1:11" x14ac:dyDescent="0.2">
      <c r="A268" s="117">
        <v>1.0002260310000001E+19</v>
      </c>
      <c r="B268" s="118" t="s">
        <v>188</v>
      </c>
      <c r="C268" s="119">
        <v>500000</v>
      </c>
      <c r="D268" s="119">
        <v>0</v>
      </c>
      <c r="E268" s="119">
        <v>0</v>
      </c>
      <c r="F268" s="119">
        <v>500000</v>
      </c>
      <c r="G268" s="119">
        <v>0</v>
      </c>
      <c r="H268" s="120">
        <f>H2042</f>
        <v>-100000</v>
      </c>
      <c r="I268" s="120">
        <f>I2042</f>
        <v>400000</v>
      </c>
      <c r="J268" s="120">
        <f>J2042</f>
        <v>0</v>
      </c>
      <c r="K268" s="123">
        <f>K2042</f>
        <v>0</v>
      </c>
    </row>
    <row r="269" spans="1:11" x14ac:dyDescent="0.2">
      <c r="A269" s="117">
        <v>1.0002260350000001E+19</v>
      </c>
      <c r="B269" s="118" t="s">
        <v>189</v>
      </c>
      <c r="C269" s="119">
        <v>194767</v>
      </c>
      <c r="D269" s="119">
        <v>0</v>
      </c>
      <c r="E269" s="119">
        <v>0</v>
      </c>
      <c r="F269" s="119">
        <v>194767</v>
      </c>
      <c r="G269" s="119">
        <v>0</v>
      </c>
      <c r="H269" s="120">
        <f>H952</f>
        <v>0</v>
      </c>
      <c r="I269" s="120">
        <f>I952</f>
        <v>194767</v>
      </c>
      <c r="J269" s="120">
        <f>J952</f>
        <v>292150.5</v>
      </c>
      <c r="K269" s="123">
        <f>K952</f>
        <v>309679.53000000003</v>
      </c>
    </row>
    <row r="270" spans="1:11" x14ac:dyDescent="0.2">
      <c r="A270" s="117">
        <v>1.000226036E+19</v>
      </c>
      <c r="B270" s="118" t="s">
        <v>190</v>
      </c>
      <c r="C270" s="119">
        <v>610659</v>
      </c>
      <c r="D270" s="119">
        <v>0</v>
      </c>
      <c r="E270" s="119">
        <v>33829.21</v>
      </c>
      <c r="F270" s="119">
        <v>576829.79</v>
      </c>
      <c r="G270" s="119">
        <v>5.53</v>
      </c>
      <c r="H270" s="120">
        <f>H625+H626</f>
        <v>0</v>
      </c>
      <c r="I270" s="120">
        <f>I625+I626</f>
        <v>610659</v>
      </c>
      <c r="J270" s="120">
        <f>J625+J626</f>
        <v>647298.54</v>
      </c>
      <c r="K270" s="123">
        <f>K625+K626</f>
        <v>686136.45239999995</v>
      </c>
    </row>
    <row r="271" spans="1:11" x14ac:dyDescent="0.2">
      <c r="A271" s="117">
        <v>1.0002260369999999E+19</v>
      </c>
      <c r="B271" s="118" t="s">
        <v>191</v>
      </c>
      <c r="C271" s="119">
        <v>1214200</v>
      </c>
      <c r="D271" s="119">
        <v>113280</v>
      </c>
      <c r="E271" s="119">
        <v>682843.04</v>
      </c>
      <c r="F271" s="119">
        <v>531356.96</v>
      </c>
      <c r="G271" s="119">
        <v>56.23</v>
      </c>
      <c r="H271" s="120">
        <f>H953+H1260+H2043</f>
        <v>228863</v>
      </c>
      <c r="I271" s="120">
        <f>I953+I1260+I2043</f>
        <v>1443063</v>
      </c>
      <c r="J271" s="120">
        <f>J953+J1260+J2043</f>
        <v>2018256.66</v>
      </c>
      <c r="K271" s="123">
        <f>K953+K1260+K2043</f>
        <v>2139352.0596000003</v>
      </c>
    </row>
    <row r="272" spans="1:11" x14ac:dyDescent="0.2">
      <c r="A272" s="117">
        <v>1.000226042E+19</v>
      </c>
      <c r="B272" s="118" t="s">
        <v>192</v>
      </c>
      <c r="C272" s="119">
        <v>1100000</v>
      </c>
      <c r="D272" s="119">
        <v>130257.36</v>
      </c>
      <c r="E272" s="119">
        <v>788468.66</v>
      </c>
      <c r="F272" s="119">
        <v>311531.34000000003</v>
      </c>
      <c r="G272" s="119">
        <v>71.67</v>
      </c>
      <c r="H272" s="120">
        <f>H1867+H2044</f>
        <v>651000.09</v>
      </c>
      <c r="I272" s="120">
        <f>I1867+I2044</f>
        <v>1751000.0899999999</v>
      </c>
      <c r="J272" s="120">
        <f>J1867+J2044</f>
        <v>1278060.0954</v>
      </c>
      <c r="K272" s="123">
        <f>K1867+K2044</f>
        <v>1354743.7011239999</v>
      </c>
    </row>
    <row r="273" spans="1:11" x14ac:dyDescent="0.2">
      <c r="A273" s="117">
        <v>1.00022606E+19</v>
      </c>
      <c r="B273" s="118" t="s">
        <v>193</v>
      </c>
      <c r="C273" s="119">
        <v>912373</v>
      </c>
      <c r="D273" s="119">
        <v>190825</v>
      </c>
      <c r="E273" s="119">
        <v>740818.55</v>
      </c>
      <c r="F273" s="119">
        <v>171554.45</v>
      </c>
      <c r="G273" s="119">
        <v>81.19</v>
      </c>
      <c r="H273" s="120">
        <f>H1186+H1534+H1535</f>
        <v>263095</v>
      </c>
      <c r="I273" s="120">
        <f>I1186+I1534+I1535</f>
        <v>1175468</v>
      </c>
      <c r="J273" s="120">
        <f>J1186+J1534+J1535</f>
        <v>1245996.08</v>
      </c>
      <c r="K273" s="123">
        <f>K1186+K1534+K1535</f>
        <v>1320755.8448000001</v>
      </c>
    </row>
    <row r="274" spans="1:11" x14ac:dyDescent="0.2">
      <c r="A274" s="117">
        <v>1.0002265110000001E+19</v>
      </c>
      <c r="B274" s="118" t="s">
        <v>194</v>
      </c>
      <c r="C274" s="119">
        <v>118427</v>
      </c>
      <c r="D274" s="119">
        <v>0</v>
      </c>
      <c r="E274" s="119">
        <v>0</v>
      </c>
      <c r="F274" s="119">
        <v>118427</v>
      </c>
      <c r="G274" s="119">
        <v>0</v>
      </c>
      <c r="H274" s="120">
        <f>H3044</f>
        <v>-75000</v>
      </c>
      <c r="I274" s="120">
        <f>I3044</f>
        <v>43427</v>
      </c>
      <c r="J274" s="120">
        <f>J3044</f>
        <v>46032.62</v>
      </c>
      <c r="K274" s="123">
        <f>K3044</f>
        <v>48794.5772</v>
      </c>
    </row>
    <row r="275" spans="1:11" x14ac:dyDescent="0.2">
      <c r="A275" s="117">
        <v>1.00022654E+19</v>
      </c>
      <c r="B275" s="118" t="s">
        <v>195</v>
      </c>
      <c r="C275" s="119">
        <v>8683151</v>
      </c>
      <c r="D275" s="119">
        <v>590601.52</v>
      </c>
      <c r="E275" s="119">
        <v>3643689.8</v>
      </c>
      <c r="F275" s="119">
        <v>5039461.2</v>
      </c>
      <c r="G275" s="119">
        <v>41.96</v>
      </c>
      <c r="H275" s="120">
        <f>H508+H2045+H2452</f>
        <v>-339669.01</v>
      </c>
      <c r="I275" s="120">
        <f>I508+I2045+I2452</f>
        <v>8343481.9900000002</v>
      </c>
      <c r="J275" s="120">
        <f>J508+J2045+J2452</f>
        <v>8844090.9094000012</v>
      </c>
      <c r="K275" s="123">
        <f>K508+K2045+K2452</f>
        <v>9374736.3639640007</v>
      </c>
    </row>
    <row r="276" spans="1:11" x14ac:dyDescent="0.2">
      <c r="A276" s="117"/>
      <c r="B276" s="118" t="s">
        <v>1250</v>
      </c>
      <c r="C276" s="119"/>
      <c r="D276" s="119"/>
      <c r="E276" s="119"/>
      <c r="F276" s="119"/>
      <c r="G276" s="119"/>
      <c r="H276" s="120">
        <f>H2732</f>
        <v>391230</v>
      </c>
      <c r="I276" s="120">
        <f>I2732</f>
        <v>391230</v>
      </c>
      <c r="J276" s="120">
        <f>J2732</f>
        <v>414703.8</v>
      </c>
      <c r="K276" s="123">
        <f>K2732</f>
        <v>439586.02799999999</v>
      </c>
    </row>
    <row r="277" spans="1:11" x14ac:dyDescent="0.2">
      <c r="A277" s="117"/>
      <c r="B277" s="118"/>
      <c r="C277" s="119"/>
      <c r="D277" s="119"/>
      <c r="E277" s="119"/>
      <c r="F277" s="119"/>
      <c r="G277" s="119"/>
      <c r="H277" s="120"/>
      <c r="I277" s="120"/>
      <c r="J277" s="120"/>
      <c r="K277" s="123"/>
    </row>
    <row r="278" spans="1:11" s="116" customFormat="1" ht="15" x14ac:dyDescent="0.25">
      <c r="A278" s="111"/>
      <c r="B278" s="112" t="s">
        <v>196</v>
      </c>
      <c r="C278" s="113">
        <v>13333577</v>
      </c>
      <c r="D278" s="113">
        <v>1024963.88</v>
      </c>
      <c r="E278" s="113">
        <v>5889649.2599999998</v>
      </c>
      <c r="F278" s="113">
        <v>7443927.7400000002</v>
      </c>
      <c r="G278" s="113">
        <v>44.17</v>
      </c>
      <c r="H278" s="114">
        <f>SUM(H268:H276)</f>
        <v>1019519.08</v>
      </c>
      <c r="I278" s="114">
        <f>SUM(I268:I276)</f>
        <v>14353096.08</v>
      </c>
      <c r="J278" s="114">
        <f>SUM(J268:J276)</f>
        <v>14786589.204800002</v>
      </c>
      <c r="K278" s="124">
        <f>SUM(K268:K276)</f>
        <v>15673784.557088003</v>
      </c>
    </row>
    <row r="279" spans="1:11" s="116" customFormat="1" ht="15" x14ac:dyDescent="0.25">
      <c r="A279" s="111"/>
      <c r="B279" s="112"/>
      <c r="C279" s="113"/>
      <c r="D279" s="113"/>
      <c r="E279" s="113"/>
      <c r="F279" s="113"/>
      <c r="G279" s="113"/>
      <c r="H279" s="114"/>
      <c r="I279" s="114"/>
      <c r="J279" s="114"/>
      <c r="K279" s="124"/>
    </row>
    <row r="280" spans="1:11" s="116" customFormat="1" ht="15" x14ac:dyDescent="0.25">
      <c r="A280" s="111"/>
      <c r="B280" s="112" t="s">
        <v>197</v>
      </c>
      <c r="C280" s="113"/>
      <c r="D280" s="113"/>
      <c r="E280" s="113"/>
      <c r="F280" s="113"/>
      <c r="G280" s="113"/>
      <c r="H280" s="114"/>
      <c r="I280" s="114"/>
      <c r="J280" s="114"/>
      <c r="K280" s="124"/>
    </row>
    <row r="281" spans="1:11" x14ac:dyDescent="0.2">
      <c r="A281" s="117"/>
      <c r="B281" s="118"/>
      <c r="C281" s="119"/>
      <c r="D281" s="119"/>
      <c r="E281" s="119"/>
      <c r="F281" s="119"/>
      <c r="G281" s="119"/>
      <c r="H281" s="120"/>
      <c r="I281" s="120"/>
      <c r="J281" s="120"/>
      <c r="K281" s="123"/>
    </row>
    <row r="282" spans="1:11" x14ac:dyDescent="0.2">
      <c r="A282" s="117">
        <v>1.00022703E+19</v>
      </c>
      <c r="B282" s="118" t="s">
        <v>198</v>
      </c>
      <c r="C282" s="119">
        <v>2500000</v>
      </c>
      <c r="D282" s="119">
        <v>-361233.8</v>
      </c>
      <c r="E282" s="119">
        <v>1146933</v>
      </c>
      <c r="F282" s="119">
        <v>1353067</v>
      </c>
      <c r="G282" s="119">
        <v>45.87</v>
      </c>
      <c r="H282" s="120">
        <f>H1873</f>
        <v>0</v>
      </c>
      <c r="I282" s="120">
        <f>I1873</f>
        <v>2500000</v>
      </c>
      <c r="J282" s="120">
        <f>J1873</f>
        <v>2650000</v>
      </c>
      <c r="K282" s="123">
        <f>K1873</f>
        <v>2809000</v>
      </c>
    </row>
    <row r="283" spans="1:11" x14ac:dyDescent="0.2">
      <c r="A283" s="117">
        <v>1.000227032E+19</v>
      </c>
      <c r="B283" s="118" t="s">
        <v>199</v>
      </c>
      <c r="C283" s="119">
        <v>400262</v>
      </c>
      <c r="D283" s="119">
        <v>25500</v>
      </c>
      <c r="E283" s="119">
        <v>155771.43</v>
      </c>
      <c r="F283" s="119">
        <v>244490.57</v>
      </c>
      <c r="G283" s="119">
        <v>38.909999999999997</v>
      </c>
      <c r="H283" s="120">
        <f>H1438</f>
        <v>0</v>
      </c>
      <c r="I283" s="120">
        <f>I1438</f>
        <v>400262</v>
      </c>
      <c r="J283" s="120">
        <f>J1438</f>
        <v>424277.72</v>
      </c>
      <c r="K283" s="123">
        <f>K1438</f>
        <v>449734.38319999998</v>
      </c>
    </row>
    <row r="284" spans="1:11" x14ac:dyDescent="0.2">
      <c r="A284" s="117">
        <v>1.000227034E+19</v>
      </c>
      <c r="B284" s="118" t="s">
        <v>200</v>
      </c>
      <c r="C284" s="119">
        <v>550000</v>
      </c>
      <c r="D284" s="119">
        <v>0</v>
      </c>
      <c r="E284" s="119">
        <v>0</v>
      </c>
      <c r="F284" s="119">
        <v>550000</v>
      </c>
      <c r="G284" s="119">
        <v>0</v>
      </c>
      <c r="H284" s="120">
        <f>H2731</f>
        <v>0</v>
      </c>
      <c r="I284" s="120">
        <f>I2731</f>
        <v>550000</v>
      </c>
      <c r="J284" s="120">
        <f>J2731</f>
        <v>0</v>
      </c>
      <c r="K284" s="123">
        <f>K2731</f>
        <v>0</v>
      </c>
    </row>
    <row r="285" spans="1:11" x14ac:dyDescent="0.2">
      <c r="A285" s="117">
        <v>1.0002270409999999E+19</v>
      </c>
      <c r="B285" s="118" t="s">
        <v>201</v>
      </c>
      <c r="C285" s="119">
        <v>229961</v>
      </c>
      <c r="D285" s="119">
        <v>6470.2</v>
      </c>
      <c r="E285" s="119">
        <v>34555.43</v>
      </c>
      <c r="F285" s="119">
        <v>195405.57</v>
      </c>
      <c r="G285" s="119">
        <v>15.02</v>
      </c>
      <c r="H285" s="120">
        <f>H2458+H2942</f>
        <v>110000</v>
      </c>
      <c r="I285" s="120">
        <f>I2458+I2942</f>
        <v>339961</v>
      </c>
      <c r="J285" s="120">
        <f>J2458+J2942</f>
        <v>360358.66000000003</v>
      </c>
      <c r="K285" s="123">
        <f>K2458+K2942</f>
        <v>381980.17960000003</v>
      </c>
    </row>
    <row r="286" spans="1:11" x14ac:dyDescent="0.2">
      <c r="A286" s="117">
        <v>1.000227258E+19</v>
      </c>
      <c r="B286" s="118" t="s">
        <v>202</v>
      </c>
      <c r="C286" s="119">
        <v>660000</v>
      </c>
      <c r="D286" s="119">
        <v>27300</v>
      </c>
      <c r="E286" s="119">
        <v>230050</v>
      </c>
      <c r="F286" s="119">
        <v>429950</v>
      </c>
      <c r="G286" s="119">
        <v>34.85</v>
      </c>
      <c r="H286" s="120">
        <f>H959+H960+H961</f>
        <v>0</v>
      </c>
      <c r="I286" s="120">
        <f>I959+I960+I961</f>
        <v>660000</v>
      </c>
      <c r="J286" s="120">
        <f>J959+J960+J961</f>
        <v>1180000</v>
      </c>
      <c r="K286" s="123">
        <f>K959+K960+K961</f>
        <v>1500000</v>
      </c>
    </row>
    <row r="287" spans="1:11" x14ac:dyDescent="0.2">
      <c r="A287" s="117">
        <v>1.000227334E+19</v>
      </c>
      <c r="B287" s="118" t="s">
        <v>203</v>
      </c>
      <c r="C287" s="119">
        <v>842400</v>
      </c>
      <c r="D287" s="119">
        <v>35365</v>
      </c>
      <c r="E287" s="119">
        <v>35365</v>
      </c>
      <c r="F287" s="119">
        <v>807035</v>
      </c>
      <c r="G287" s="119">
        <v>4.1900000000000004</v>
      </c>
      <c r="H287" s="120">
        <f>H1266</f>
        <v>0</v>
      </c>
      <c r="I287" s="120">
        <f>I1266</f>
        <v>842400</v>
      </c>
      <c r="J287" s="120">
        <f>J1266</f>
        <v>892944</v>
      </c>
      <c r="K287" s="123">
        <f>K1266</f>
        <v>946520.64</v>
      </c>
    </row>
    <row r="288" spans="1:11" s="125" customFormat="1" ht="15" x14ac:dyDescent="0.25">
      <c r="A288" s="117"/>
      <c r="B288" s="118" t="s">
        <v>1259</v>
      </c>
      <c r="C288" s="119"/>
      <c r="D288" s="119"/>
      <c r="E288" s="119"/>
      <c r="F288" s="119"/>
      <c r="G288" s="119"/>
      <c r="H288" s="120">
        <f t="shared" ref="H288:K289" si="20">H962</f>
        <v>423100</v>
      </c>
      <c r="I288" s="120">
        <f t="shared" si="20"/>
        <v>423100</v>
      </c>
      <c r="J288" s="120">
        <f t="shared" si="20"/>
        <v>0</v>
      </c>
      <c r="K288" s="123">
        <f t="shared" si="20"/>
        <v>0</v>
      </c>
    </row>
    <row r="289" spans="1:11" s="125" customFormat="1" ht="15" x14ac:dyDescent="0.25">
      <c r="A289" s="117"/>
      <c r="B289" s="118" t="s">
        <v>1260</v>
      </c>
      <c r="C289" s="119"/>
      <c r="D289" s="119"/>
      <c r="E289" s="119"/>
      <c r="F289" s="119"/>
      <c r="G289" s="119"/>
      <c r="H289" s="120">
        <f t="shared" si="20"/>
        <v>273868.64</v>
      </c>
      <c r="I289" s="120">
        <f t="shared" si="20"/>
        <v>273868.64</v>
      </c>
      <c r="J289" s="120">
        <f t="shared" si="20"/>
        <v>0</v>
      </c>
      <c r="K289" s="123">
        <f t="shared" si="20"/>
        <v>0</v>
      </c>
    </row>
    <row r="290" spans="1:11" s="125" customFormat="1" ht="15" x14ac:dyDescent="0.25">
      <c r="A290" s="117"/>
      <c r="B290" s="118" t="s">
        <v>679</v>
      </c>
      <c r="C290" s="119"/>
      <c r="D290" s="119">
        <v>0</v>
      </c>
      <c r="E290" s="119">
        <v>0</v>
      </c>
      <c r="F290" s="119"/>
      <c r="G290" s="119">
        <v>0</v>
      </c>
      <c r="H290" s="120">
        <f>H1439</f>
        <v>500000</v>
      </c>
      <c r="I290" s="120">
        <f>I1439</f>
        <v>500000</v>
      </c>
      <c r="J290" s="120">
        <f>J1439</f>
        <v>0</v>
      </c>
      <c r="K290" s="123">
        <f>K1439</f>
        <v>0</v>
      </c>
    </row>
    <row r="291" spans="1:11" s="125" customFormat="1" ht="15" x14ac:dyDescent="0.25">
      <c r="A291" s="117"/>
      <c r="B291" s="118" t="s">
        <v>1280</v>
      </c>
      <c r="C291" s="119"/>
      <c r="D291" s="119"/>
      <c r="E291" s="119"/>
      <c r="F291" s="119"/>
      <c r="G291" s="119"/>
      <c r="H291" s="120"/>
      <c r="I291" s="120"/>
      <c r="J291" s="120">
        <f t="shared" ref="J291:K294" si="21">J964</f>
        <v>1200000</v>
      </c>
      <c r="K291" s="123">
        <f t="shared" si="21"/>
        <v>0</v>
      </c>
    </row>
    <row r="292" spans="1:11" s="125" customFormat="1" ht="15" x14ac:dyDescent="0.25">
      <c r="A292" s="117"/>
      <c r="B292" s="118" t="s">
        <v>1281</v>
      </c>
      <c r="C292" s="119"/>
      <c r="D292" s="119"/>
      <c r="E292" s="119"/>
      <c r="F292" s="119"/>
      <c r="G292" s="119"/>
      <c r="H292" s="120"/>
      <c r="I292" s="120"/>
      <c r="J292" s="120">
        <f t="shared" si="21"/>
        <v>900000</v>
      </c>
      <c r="K292" s="123">
        <f t="shared" si="21"/>
        <v>0</v>
      </c>
    </row>
    <row r="293" spans="1:11" s="125" customFormat="1" ht="15" x14ac:dyDescent="0.25">
      <c r="A293" s="117"/>
      <c r="B293" s="118" t="s">
        <v>1282</v>
      </c>
      <c r="C293" s="119"/>
      <c r="D293" s="119"/>
      <c r="E293" s="119"/>
      <c r="F293" s="119"/>
      <c r="G293" s="119"/>
      <c r="H293" s="120"/>
      <c r="I293" s="120"/>
      <c r="J293" s="120">
        <f t="shared" si="21"/>
        <v>600000</v>
      </c>
      <c r="K293" s="123">
        <f t="shared" si="21"/>
        <v>0</v>
      </c>
    </row>
    <row r="294" spans="1:11" s="125" customFormat="1" ht="15" x14ac:dyDescent="0.25">
      <c r="A294" s="117"/>
      <c r="B294" s="118" t="s">
        <v>1283</v>
      </c>
      <c r="C294" s="119"/>
      <c r="D294" s="119"/>
      <c r="E294" s="119"/>
      <c r="F294" s="119"/>
      <c r="G294" s="119"/>
      <c r="H294" s="120"/>
      <c r="I294" s="120"/>
      <c r="J294" s="120">
        <f t="shared" si="21"/>
        <v>800000</v>
      </c>
      <c r="K294" s="123">
        <f t="shared" si="21"/>
        <v>0</v>
      </c>
    </row>
    <row r="295" spans="1:11" x14ac:dyDescent="0.2">
      <c r="A295" s="117"/>
      <c r="B295" s="118"/>
      <c r="C295" s="119"/>
      <c r="D295" s="119"/>
      <c r="E295" s="119"/>
      <c r="F295" s="119"/>
      <c r="G295" s="119"/>
      <c r="H295" s="120"/>
      <c r="I295" s="120"/>
      <c r="J295" s="120"/>
      <c r="K295" s="123"/>
    </row>
    <row r="296" spans="1:11" s="116" customFormat="1" ht="15" x14ac:dyDescent="0.25">
      <c r="A296" s="111"/>
      <c r="B296" s="112" t="s">
        <v>204</v>
      </c>
      <c r="C296" s="113">
        <v>5182623</v>
      </c>
      <c r="D296" s="113">
        <v>-266598.59999999998</v>
      </c>
      <c r="E296" s="113">
        <v>1602674.86</v>
      </c>
      <c r="F296" s="113">
        <v>3579948.14</v>
      </c>
      <c r="G296" s="113">
        <v>30.92</v>
      </c>
      <c r="H296" s="114">
        <f>SUM(H282:H293)</f>
        <v>1306968.6400000001</v>
      </c>
      <c r="I296" s="114">
        <f>SUM(I282:I293)</f>
        <v>6489591.6399999997</v>
      </c>
      <c r="J296" s="114">
        <f>SUM(J282:J295)</f>
        <v>9007580.379999999</v>
      </c>
      <c r="K296" s="124">
        <f>SUM(K282:K289)</f>
        <v>6087235.2027999992</v>
      </c>
    </row>
    <row r="297" spans="1:11" s="116" customFormat="1" ht="15" x14ac:dyDescent="0.25">
      <c r="A297" s="111"/>
      <c r="B297" s="112"/>
      <c r="C297" s="113"/>
      <c r="D297" s="113"/>
      <c r="E297" s="113"/>
      <c r="F297" s="113"/>
      <c r="G297" s="113"/>
      <c r="H297" s="114"/>
      <c r="I297" s="114">
        <v>7289592</v>
      </c>
      <c r="J297" s="114"/>
      <c r="K297" s="124"/>
    </row>
    <row r="298" spans="1:11" s="116" customFormat="1" ht="15" x14ac:dyDescent="0.25">
      <c r="A298" s="111"/>
      <c r="B298" s="112" t="s">
        <v>205</v>
      </c>
      <c r="C298" s="113"/>
      <c r="D298" s="113"/>
      <c r="E298" s="113"/>
      <c r="F298" s="113"/>
      <c r="G298" s="113"/>
      <c r="H298" s="114"/>
      <c r="I298" s="114">
        <f>I297-I296</f>
        <v>800000.36000000034</v>
      </c>
      <c r="J298" s="114"/>
      <c r="K298" s="124"/>
    </row>
    <row r="299" spans="1:11" x14ac:dyDescent="0.2">
      <c r="A299" s="117"/>
      <c r="B299" s="118"/>
      <c r="C299" s="119"/>
      <c r="D299" s="119"/>
      <c r="E299" s="119"/>
      <c r="F299" s="119"/>
      <c r="G299" s="119"/>
      <c r="H299" s="120"/>
      <c r="I299" s="120"/>
      <c r="J299" s="120"/>
      <c r="K299" s="123"/>
    </row>
    <row r="300" spans="1:11" x14ac:dyDescent="0.2">
      <c r="A300" s="117">
        <v>1.0002280049999999E+19</v>
      </c>
      <c r="B300" s="118" t="s">
        <v>206</v>
      </c>
      <c r="C300" s="119">
        <v>500000</v>
      </c>
      <c r="D300" s="119">
        <v>0</v>
      </c>
      <c r="E300" s="119">
        <v>0</v>
      </c>
      <c r="F300" s="119">
        <v>500000</v>
      </c>
      <c r="G300" s="119">
        <v>0</v>
      </c>
      <c r="H300" s="120">
        <f>H1879</f>
        <v>0</v>
      </c>
      <c r="I300" s="120">
        <f>I1879</f>
        <v>500000</v>
      </c>
      <c r="J300" s="120">
        <f>J1879</f>
        <v>530000</v>
      </c>
      <c r="K300" s="123">
        <f>K1879</f>
        <v>561800</v>
      </c>
    </row>
    <row r="301" spans="1:11" x14ac:dyDescent="0.2">
      <c r="A301" s="117">
        <v>1.0002280609999999E+19</v>
      </c>
      <c r="B301" s="118" t="s">
        <v>207</v>
      </c>
      <c r="C301" s="119">
        <v>150000</v>
      </c>
      <c r="D301" s="119">
        <v>130755</v>
      </c>
      <c r="E301" s="119">
        <v>130755</v>
      </c>
      <c r="F301" s="119">
        <v>19245</v>
      </c>
      <c r="G301" s="119">
        <v>87.17</v>
      </c>
      <c r="H301" s="120">
        <f>H6290</f>
        <v>0</v>
      </c>
      <c r="I301" s="120">
        <f t="shared" ref="H301:K303" si="22">I632</f>
        <v>150000</v>
      </c>
      <c r="J301" s="120">
        <f t="shared" si="22"/>
        <v>159000</v>
      </c>
      <c r="K301" s="123">
        <f t="shared" si="22"/>
        <v>168540</v>
      </c>
    </row>
    <row r="302" spans="1:11" x14ac:dyDescent="0.2">
      <c r="A302" s="117">
        <v>1.0002281209999999E+19</v>
      </c>
      <c r="B302" s="118" t="s">
        <v>208</v>
      </c>
      <c r="C302" s="119">
        <v>105300</v>
      </c>
      <c r="D302" s="119">
        <v>10800</v>
      </c>
      <c r="E302" s="119">
        <v>42300</v>
      </c>
      <c r="F302" s="119">
        <v>63000</v>
      </c>
      <c r="G302" s="119">
        <v>40.17</v>
      </c>
      <c r="H302" s="120">
        <f t="shared" si="22"/>
        <v>0</v>
      </c>
      <c r="I302" s="120">
        <f t="shared" si="22"/>
        <v>105300</v>
      </c>
      <c r="J302" s="120">
        <f t="shared" si="22"/>
        <v>111618</v>
      </c>
      <c r="K302" s="123">
        <f t="shared" si="22"/>
        <v>118315.08</v>
      </c>
    </row>
    <row r="303" spans="1:11" x14ac:dyDescent="0.2">
      <c r="A303" s="117">
        <v>1.000228122E+19</v>
      </c>
      <c r="B303" s="118" t="s">
        <v>209</v>
      </c>
      <c r="C303" s="119">
        <v>510000</v>
      </c>
      <c r="D303" s="119">
        <v>0</v>
      </c>
      <c r="E303" s="119">
        <v>506870</v>
      </c>
      <c r="F303" s="119">
        <v>3130</v>
      </c>
      <c r="G303" s="119">
        <v>99.38</v>
      </c>
      <c r="H303" s="120">
        <f t="shared" si="22"/>
        <v>0</v>
      </c>
      <c r="I303" s="120">
        <f t="shared" si="22"/>
        <v>510000</v>
      </c>
      <c r="J303" s="120">
        <f t="shared" si="22"/>
        <v>540600</v>
      </c>
      <c r="K303" s="123">
        <f t="shared" si="22"/>
        <v>573036</v>
      </c>
    </row>
    <row r="304" spans="1:11" x14ac:dyDescent="0.2">
      <c r="A304" s="117">
        <v>1.000228182E+19</v>
      </c>
      <c r="B304" s="118" t="s">
        <v>210</v>
      </c>
      <c r="C304" s="119">
        <v>79290</v>
      </c>
      <c r="D304" s="119">
        <v>4829.37</v>
      </c>
      <c r="E304" s="119">
        <v>19317.48</v>
      </c>
      <c r="F304" s="119">
        <v>59972.52</v>
      </c>
      <c r="G304" s="119">
        <v>24.36</v>
      </c>
      <c r="H304" s="120">
        <f>H714</f>
        <v>0</v>
      </c>
      <c r="I304" s="120">
        <f>I714</f>
        <v>79290</v>
      </c>
      <c r="J304" s="120">
        <f>J714</f>
        <v>84047.4</v>
      </c>
      <c r="K304" s="123">
        <f>K714</f>
        <v>89090.243999999992</v>
      </c>
    </row>
    <row r="305" spans="1:11" x14ac:dyDescent="0.2">
      <c r="A305" s="117">
        <v>1.00022836E+19</v>
      </c>
      <c r="B305" s="118" t="s">
        <v>211</v>
      </c>
      <c r="C305" s="119">
        <v>1130000</v>
      </c>
      <c r="D305" s="119">
        <v>0</v>
      </c>
      <c r="E305" s="119">
        <v>150204.29</v>
      </c>
      <c r="F305" s="119">
        <v>979795.71</v>
      </c>
      <c r="G305" s="119">
        <v>13.29</v>
      </c>
      <c r="H305" s="120">
        <f>H514+H515+H2464+H2642</f>
        <v>-150000</v>
      </c>
      <c r="I305" s="120">
        <f>I514+I515+I2464+I2642</f>
        <v>980000</v>
      </c>
      <c r="J305" s="120">
        <f>J514+J515+J2464+J2642+284921</f>
        <v>1323721</v>
      </c>
      <c r="K305" s="123">
        <f>K514+K515+K2464+K2642+726017</f>
        <v>1827145</v>
      </c>
    </row>
    <row r="306" spans="1:11" x14ac:dyDescent="0.2">
      <c r="A306" s="117">
        <v>1.0002283609999999E+19</v>
      </c>
      <c r="B306" s="118" t="s">
        <v>212</v>
      </c>
      <c r="C306" s="119">
        <v>4601802</v>
      </c>
      <c r="D306" s="119">
        <v>936184.24</v>
      </c>
      <c r="E306" s="119">
        <v>1946444.76</v>
      </c>
      <c r="F306" s="119">
        <v>2655357.2400000002</v>
      </c>
      <c r="G306" s="119">
        <v>42.29</v>
      </c>
      <c r="H306" s="120">
        <f>H516+H715+H716+H2284+H2562+H2850+H2851</f>
        <v>650000</v>
      </c>
      <c r="I306" s="120">
        <f>I516+I715+I716+I2284+I2562+I2850+I2851</f>
        <v>5251802</v>
      </c>
      <c r="J306" s="120">
        <f>J516+J715+J716+J2284+J2562+J2850+J2851</f>
        <v>5566910.1200000001</v>
      </c>
      <c r="K306" s="123">
        <f>K516+K715+K716+K2284+K2562+K2850+K2851</f>
        <v>5900924.7271999996</v>
      </c>
    </row>
    <row r="307" spans="1:11" x14ac:dyDescent="0.2">
      <c r="A307" s="117">
        <v>1.000228362E+19</v>
      </c>
      <c r="B307" s="118" t="s">
        <v>213</v>
      </c>
      <c r="C307" s="119">
        <v>1812100</v>
      </c>
      <c r="D307" s="119">
        <v>207989.8</v>
      </c>
      <c r="E307" s="119">
        <v>208390.49</v>
      </c>
      <c r="F307" s="119">
        <v>1603709.51</v>
      </c>
      <c r="G307" s="119">
        <v>11.49</v>
      </c>
      <c r="H307" s="120">
        <f>H2852+H3051</f>
        <v>661637.97</v>
      </c>
      <c r="I307" s="120">
        <f>I2852+I3051</f>
        <v>2473737.9699999997</v>
      </c>
      <c r="J307" s="120">
        <f>J2852+J3051</f>
        <v>2622162.2482000003</v>
      </c>
      <c r="K307" s="123">
        <f>K2852+K3051</f>
        <v>2779491.9830920002</v>
      </c>
    </row>
    <row r="308" spans="1:11" x14ac:dyDescent="0.2">
      <c r="A308" s="117">
        <v>1.000228542E+19</v>
      </c>
      <c r="B308" s="118" t="s">
        <v>214</v>
      </c>
      <c r="C308" s="119">
        <v>26732</v>
      </c>
      <c r="D308" s="119">
        <v>0</v>
      </c>
      <c r="E308" s="119">
        <v>173.9</v>
      </c>
      <c r="F308" s="119">
        <v>26558.1</v>
      </c>
      <c r="G308" s="119">
        <v>0.65</v>
      </c>
      <c r="H308" s="120">
        <f>H2465</f>
        <v>100000</v>
      </c>
      <c r="I308" s="120">
        <f>I2465</f>
        <v>126732</v>
      </c>
      <c r="J308" s="120">
        <f>J2465</f>
        <v>134335.92000000001</v>
      </c>
      <c r="K308" s="123">
        <f>K2465</f>
        <v>142396.07520000002</v>
      </c>
    </row>
    <row r="309" spans="1:11" x14ac:dyDescent="0.2">
      <c r="A309" s="117">
        <v>1.0002285449999999E+19</v>
      </c>
      <c r="B309" s="118" t="s">
        <v>215</v>
      </c>
      <c r="C309" s="119">
        <v>550377</v>
      </c>
      <c r="D309" s="119">
        <v>4200</v>
      </c>
      <c r="E309" s="119">
        <v>25010</v>
      </c>
      <c r="F309" s="119">
        <v>525367</v>
      </c>
      <c r="G309" s="119">
        <v>4.54</v>
      </c>
      <c r="H309" s="120">
        <f>H863+H973+H974</f>
        <v>0</v>
      </c>
      <c r="I309" s="120">
        <f>I863+I973+I974</f>
        <v>550377</v>
      </c>
      <c r="J309" s="120">
        <f>J863+J973+J974</f>
        <v>375565.5</v>
      </c>
      <c r="K309" s="123">
        <f>K863+K973+K974</f>
        <v>498099.43</v>
      </c>
    </row>
    <row r="310" spans="1:11" x14ac:dyDescent="0.2">
      <c r="A310" s="117"/>
      <c r="B310" s="118"/>
      <c r="C310" s="119"/>
      <c r="D310" s="119"/>
      <c r="E310" s="119"/>
      <c r="F310" s="119"/>
      <c r="G310" s="119"/>
      <c r="H310" s="120"/>
      <c r="I310" s="120"/>
      <c r="J310" s="120"/>
      <c r="K310" s="123"/>
    </row>
    <row r="311" spans="1:11" s="116" customFormat="1" ht="15" x14ac:dyDescent="0.25">
      <c r="A311" s="111"/>
      <c r="B311" s="112" t="s">
        <v>216</v>
      </c>
      <c r="C311" s="113">
        <v>9465601</v>
      </c>
      <c r="D311" s="113">
        <v>1294758.4099999999</v>
      </c>
      <c r="E311" s="113">
        <v>3029465.92</v>
      </c>
      <c r="F311" s="113">
        <v>6436135.0800000001</v>
      </c>
      <c r="G311" s="113">
        <v>32</v>
      </c>
      <c r="H311" s="114">
        <f>SUM(H300:H309)</f>
        <v>1261637.97</v>
      </c>
      <c r="I311" s="114">
        <f>SUM(I300:I309)</f>
        <v>10727238.969999999</v>
      </c>
      <c r="J311" s="114">
        <f>SUM(J300:J309)</f>
        <v>11447960.188199999</v>
      </c>
      <c r="K311" s="124">
        <f>SUM(K300:K309)</f>
        <v>12658838.539492</v>
      </c>
    </row>
    <row r="312" spans="1:11" s="116" customFormat="1" ht="15" x14ac:dyDescent="0.25">
      <c r="A312" s="111"/>
      <c r="B312" s="112"/>
      <c r="C312" s="113"/>
      <c r="D312" s="113"/>
      <c r="E312" s="113"/>
      <c r="F312" s="113"/>
      <c r="G312" s="113"/>
      <c r="H312" s="114"/>
      <c r="I312" s="114"/>
      <c r="J312" s="114"/>
      <c r="K312" s="124"/>
    </row>
    <row r="313" spans="1:11" s="116" customFormat="1" ht="15" x14ac:dyDescent="0.25">
      <c r="A313" s="111"/>
      <c r="B313" s="112" t="s">
        <v>217</v>
      </c>
      <c r="C313" s="113">
        <v>27981801</v>
      </c>
      <c r="D313" s="113">
        <v>2053123.69</v>
      </c>
      <c r="E313" s="113">
        <v>10521790.039999999</v>
      </c>
      <c r="F313" s="113">
        <v>17460010.960000001</v>
      </c>
      <c r="G313" s="113">
        <v>37.6</v>
      </c>
      <c r="H313" s="114">
        <f>H278+H296+H311</f>
        <v>3588125.6900000004</v>
      </c>
      <c r="I313" s="114">
        <f>I278+I296+I311</f>
        <v>31569926.689999998</v>
      </c>
      <c r="J313" s="114">
        <f>J278+J296+J311</f>
        <v>35242129.773000002</v>
      </c>
      <c r="K313" s="124">
        <f>K278+K296+K311</f>
        <v>34419858.299380004</v>
      </c>
    </row>
    <row r="314" spans="1:11" s="116" customFormat="1" ht="15" x14ac:dyDescent="0.25">
      <c r="A314" s="111"/>
      <c r="B314" s="112"/>
      <c r="C314" s="113"/>
      <c r="D314" s="113"/>
      <c r="E314" s="113"/>
      <c r="F314" s="113"/>
      <c r="G314" s="113"/>
      <c r="H314" s="114"/>
      <c r="I314" s="114"/>
      <c r="J314" s="114"/>
      <c r="K314" s="124"/>
    </row>
    <row r="315" spans="1:11" s="116" customFormat="1" ht="15" x14ac:dyDescent="0.25">
      <c r="A315" s="111"/>
      <c r="B315" s="112" t="s">
        <v>218</v>
      </c>
      <c r="C315" s="113"/>
      <c r="D315" s="113"/>
      <c r="E315" s="113"/>
      <c r="F315" s="113"/>
      <c r="G315" s="113"/>
      <c r="H315" s="114"/>
      <c r="I315" s="114"/>
      <c r="J315" s="114"/>
      <c r="K315" s="124"/>
    </row>
    <row r="316" spans="1:11" x14ac:dyDescent="0.2">
      <c r="A316" s="117"/>
      <c r="B316" s="118"/>
      <c r="C316" s="119"/>
      <c r="D316" s="119"/>
      <c r="E316" s="119"/>
      <c r="F316" s="119"/>
      <c r="G316" s="119"/>
      <c r="H316" s="120"/>
      <c r="I316" s="120"/>
      <c r="J316" s="120"/>
      <c r="K316" s="123"/>
    </row>
    <row r="317" spans="1:11" x14ac:dyDescent="0.2">
      <c r="A317" s="117">
        <v>1.0002300009999999E+19</v>
      </c>
      <c r="B317" s="118" t="s">
        <v>219</v>
      </c>
      <c r="C317" s="119">
        <v>800000</v>
      </c>
      <c r="D317" s="119">
        <v>0</v>
      </c>
      <c r="E317" s="119">
        <v>0</v>
      </c>
      <c r="F317" s="119">
        <v>800000</v>
      </c>
      <c r="G317" s="119">
        <v>0</v>
      </c>
      <c r="H317" s="120">
        <f>H790</f>
        <v>-800000</v>
      </c>
      <c r="I317" s="120">
        <f>I790</f>
        <v>0</v>
      </c>
      <c r="J317" s="120">
        <f>J790</f>
        <v>0</v>
      </c>
      <c r="K317" s="123">
        <f>K790</f>
        <v>0</v>
      </c>
    </row>
    <row r="318" spans="1:11" x14ac:dyDescent="0.2">
      <c r="A318" s="117">
        <v>1.000230012E+19</v>
      </c>
      <c r="B318" s="118" t="s">
        <v>220</v>
      </c>
      <c r="C318" s="119">
        <v>2028944</v>
      </c>
      <c r="D318" s="119">
        <v>347227.39</v>
      </c>
      <c r="E318" s="119">
        <v>1255557.56</v>
      </c>
      <c r="F318" s="119">
        <v>773386.44</v>
      </c>
      <c r="G318" s="119">
        <v>61.88</v>
      </c>
      <c r="H318" s="120">
        <f>H641+H871+H982+H1194+H1195+H1196+H1320+H1543+H1887+H2292+H2473</f>
        <v>869050</v>
      </c>
      <c r="I318" s="120">
        <f>I641+I871+I982+I1194+I1195+I1196+I1320+I1543+I1887+I2292+I2473</f>
        <v>2897994</v>
      </c>
      <c r="J318" s="120">
        <f>J641+J871+J982+J1194+J1195+J1196+J1320+J1543+J1887+J2292+J2473</f>
        <v>3171344</v>
      </c>
      <c r="K318" s="123">
        <f>K641+K871+K982+K1194+K1195+K1196+K1320+K1543+K1887+K2292+K2473</f>
        <v>3361624.64</v>
      </c>
    </row>
    <row r="319" spans="1:11" x14ac:dyDescent="0.2">
      <c r="A319" s="117">
        <v>1.0002300169999999E+19</v>
      </c>
      <c r="B319" s="118" t="s">
        <v>221</v>
      </c>
      <c r="C319" s="119">
        <v>150000</v>
      </c>
      <c r="D319" s="119">
        <v>0</v>
      </c>
      <c r="E319" s="119">
        <v>83314.55</v>
      </c>
      <c r="F319" s="119">
        <v>66685.45</v>
      </c>
      <c r="G319" s="119">
        <v>55.54</v>
      </c>
      <c r="H319" s="120">
        <f>H642</f>
        <v>100000</v>
      </c>
      <c r="I319" s="120">
        <f>I642</f>
        <v>250000</v>
      </c>
      <c r="J319" s="120">
        <f>J642</f>
        <v>265000</v>
      </c>
      <c r="K319" s="123">
        <f>K642</f>
        <v>280900</v>
      </c>
    </row>
    <row r="320" spans="1:11" x14ac:dyDescent="0.2">
      <c r="A320" s="117">
        <v>1.00023002E+19</v>
      </c>
      <c r="B320" s="118" t="s">
        <v>222</v>
      </c>
      <c r="C320" s="119">
        <v>2837122</v>
      </c>
      <c r="D320" s="119">
        <v>616633.80000000005</v>
      </c>
      <c r="E320" s="119">
        <v>1387784.4</v>
      </c>
      <c r="F320" s="119">
        <v>1449337.6</v>
      </c>
      <c r="G320" s="119">
        <v>48.91</v>
      </c>
      <c r="H320" s="120">
        <f>H1447</f>
        <v>0</v>
      </c>
      <c r="I320" s="120">
        <f>I1447</f>
        <v>2837122</v>
      </c>
      <c r="J320" s="120">
        <f>J1447</f>
        <v>3007349.32</v>
      </c>
      <c r="K320" s="123">
        <f>K1447</f>
        <v>3187790.2791999998</v>
      </c>
    </row>
    <row r="321" spans="1:11" x14ac:dyDescent="0.2">
      <c r="A321" s="117">
        <v>1.000230022E+19</v>
      </c>
      <c r="B321" s="118" t="s">
        <v>223</v>
      </c>
      <c r="C321" s="119">
        <v>1101000</v>
      </c>
      <c r="D321" s="119">
        <v>-227945</v>
      </c>
      <c r="E321" s="119">
        <v>470675</v>
      </c>
      <c r="F321" s="119">
        <v>630325</v>
      </c>
      <c r="G321" s="119">
        <v>42.74</v>
      </c>
      <c r="H321" s="120">
        <f>H2738</f>
        <v>0</v>
      </c>
      <c r="I321" s="120">
        <f>I2738</f>
        <v>1101000</v>
      </c>
      <c r="J321" s="120">
        <f>J2738</f>
        <v>0</v>
      </c>
      <c r="K321" s="123">
        <f>K2738</f>
        <v>0</v>
      </c>
    </row>
    <row r="322" spans="1:11" x14ac:dyDescent="0.2">
      <c r="A322" s="117">
        <v>1.00023004E+19</v>
      </c>
      <c r="B322" s="118" t="s">
        <v>224</v>
      </c>
      <c r="C322" s="119">
        <v>379454</v>
      </c>
      <c r="D322" s="119">
        <v>11994.71</v>
      </c>
      <c r="E322" s="119">
        <v>108917.66</v>
      </c>
      <c r="F322" s="119">
        <v>270536.34000000003</v>
      </c>
      <c r="G322" s="119">
        <v>28.7</v>
      </c>
      <c r="H322" s="120">
        <f>H2195</f>
        <v>0</v>
      </c>
      <c r="I322" s="120">
        <f>I2195</f>
        <v>379454</v>
      </c>
      <c r="J322" s="120">
        <f>J2195</f>
        <v>402221.24</v>
      </c>
      <c r="K322" s="123">
        <f>K2195</f>
        <v>426354.51439999999</v>
      </c>
    </row>
    <row r="323" spans="1:11" x14ac:dyDescent="0.2">
      <c r="A323" s="117">
        <v>1.0002300489999999E+19</v>
      </c>
      <c r="B323" s="118" t="s">
        <v>225</v>
      </c>
      <c r="C323" s="119">
        <v>290676</v>
      </c>
      <c r="D323" s="119">
        <v>46195</v>
      </c>
      <c r="E323" s="119">
        <v>149145</v>
      </c>
      <c r="F323" s="119">
        <v>141531</v>
      </c>
      <c r="G323" s="119">
        <v>51.3</v>
      </c>
      <c r="H323" s="120">
        <f>H643+H644</f>
        <v>240000</v>
      </c>
      <c r="I323" s="120">
        <f>I643+I644</f>
        <v>530676</v>
      </c>
      <c r="J323" s="120">
        <f>J643+J644</f>
        <v>562516.55999999994</v>
      </c>
      <c r="K323" s="123">
        <f>K643+K644</f>
        <v>596267.55359999998</v>
      </c>
    </row>
    <row r="324" spans="1:11" x14ac:dyDescent="0.2">
      <c r="A324" s="117">
        <v>1.00023009E+19</v>
      </c>
      <c r="B324" s="118" t="s">
        <v>226</v>
      </c>
      <c r="C324" s="119">
        <v>610305</v>
      </c>
      <c r="D324" s="119">
        <v>0</v>
      </c>
      <c r="E324" s="119">
        <v>0</v>
      </c>
      <c r="F324" s="119">
        <v>610305</v>
      </c>
      <c r="G324" s="119">
        <v>0</v>
      </c>
      <c r="H324" s="120">
        <f>H2053</f>
        <v>500000</v>
      </c>
      <c r="I324" s="120">
        <f>I2053</f>
        <v>1110305</v>
      </c>
      <c r="J324" s="120">
        <f>J2053</f>
        <v>1176923.3</v>
      </c>
      <c r="K324" s="123">
        <f>K2053</f>
        <v>1247538.6980000001</v>
      </c>
    </row>
    <row r="325" spans="1:11" x14ac:dyDescent="0.2">
      <c r="A325" s="117">
        <v>1.0002301110000001E+19</v>
      </c>
      <c r="B325" s="118" t="s">
        <v>227</v>
      </c>
      <c r="C325" s="119">
        <v>2039986</v>
      </c>
      <c r="D325" s="119">
        <v>0</v>
      </c>
      <c r="E325" s="119">
        <v>584220.69999999995</v>
      </c>
      <c r="F325" s="119">
        <v>1455765.3</v>
      </c>
      <c r="G325" s="119">
        <v>28.63</v>
      </c>
      <c r="H325" s="120">
        <f>H724</f>
        <v>-250000</v>
      </c>
      <c r="I325" s="120">
        <f>I724</f>
        <v>1789986</v>
      </c>
      <c r="J325" s="120">
        <f>J724</f>
        <v>1497385.16</v>
      </c>
      <c r="K325" s="123">
        <f>K724</f>
        <v>1187228.2696</v>
      </c>
    </row>
    <row r="326" spans="1:11" x14ac:dyDescent="0.2">
      <c r="A326" s="117">
        <v>1.000230112E+19</v>
      </c>
      <c r="B326" s="118" t="s">
        <v>228</v>
      </c>
      <c r="C326" s="119">
        <v>400000</v>
      </c>
      <c r="D326" s="119">
        <v>0</v>
      </c>
      <c r="E326" s="119">
        <v>111004.94</v>
      </c>
      <c r="F326" s="119">
        <v>288995.06</v>
      </c>
      <c r="G326" s="119">
        <v>27.75</v>
      </c>
      <c r="H326" s="120">
        <f t="shared" ref="H326:K327" si="23">H524</f>
        <v>250000</v>
      </c>
      <c r="I326" s="120">
        <f t="shared" si="23"/>
        <v>650000</v>
      </c>
      <c r="J326" s="120">
        <f t="shared" si="23"/>
        <v>689000</v>
      </c>
      <c r="K326" s="123">
        <f t="shared" si="23"/>
        <v>730340</v>
      </c>
    </row>
    <row r="327" spans="1:11" x14ac:dyDescent="0.2">
      <c r="A327" s="117">
        <v>1.0002301190000001E+19</v>
      </c>
      <c r="B327" s="118" t="s">
        <v>229</v>
      </c>
      <c r="C327" s="119">
        <v>417794</v>
      </c>
      <c r="D327" s="119">
        <v>346.09</v>
      </c>
      <c r="E327" s="119">
        <v>414472.74</v>
      </c>
      <c r="F327" s="119">
        <v>3321.26</v>
      </c>
      <c r="G327" s="119">
        <v>99.2</v>
      </c>
      <c r="H327" s="120">
        <f t="shared" si="23"/>
        <v>250000</v>
      </c>
      <c r="I327" s="120">
        <f t="shared" si="23"/>
        <v>667794</v>
      </c>
      <c r="J327" s="120">
        <f t="shared" si="23"/>
        <v>707861.64</v>
      </c>
      <c r="K327" s="123">
        <f t="shared" si="23"/>
        <v>750333.33840000001</v>
      </c>
    </row>
    <row r="328" spans="1:11" x14ac:dyDescent="0.2">
      <c r="A328" s="117">
        <v>1.000230144E+19</v>
      </c>
      <c r="B328" s="118" t="s">
        <v>230</v>
      </c>
      <c r="C328" s="119">
        <v>8412</v>
      </c>
      <c r="D328" s="119">
        <v>0</v>
      </c>
      <c r="E328" s="119">
        <v>0</v>
      </c>
      <c r="F328" s="119">
        <v>8412</v>
      </c>
      <c r="G328" s="119">
        <v>0</v>
      </c>
      <c r="H328" s="120">
        <f>H2196</f>
        <v>0</v>
      </c>
      <c r="I328" s="120">
        <f>I2196</f>
        <v>8412</v>
      </c>
      <c r="J328" s="120">
        <f>J2196</f>
        <v>8916.7199999999993</v>
      </c>
      <c r="K328" s="123">
        <f>K2196</f>
        <v>9451.7231999999985</v>
      </c>
    </row>
    <row r="329" spans="1:11" x14ac:dyDescent="0.2">
      <c r="A329" s="117">
        <v>1.00023016E+19</v>
      </c>
      <c r="B329" s="118" t="s">
        <v>231</v>
      </c>
      <c r="C329" s="119">
        <v>15000</v>
      </c>
      <c r="D329" s="119">
        <v>0</v>
      </c>
      <c r="E329" s="119">
        <v>1296.1099999999999</v>
      </c>
      <c r="F329" s="119">
        <v>13703.89</v>
      </c>
      <c r="G329" s="119">
        <v>8.64</v>
      </c>
      <c r="H329" s="120">
        <f>H526+H872+H1197+H1544+H1888+H2293+H2791</f>
        <v>0</v>
      </c>
      <c r="I329" s="120">
        <f>I526+I872+I1197+I1544+I1888+I2293+I2791</f>
        <v>15000</v>
      </c>
      <c r="J329" s="120">
        <f>J526+J872+J1197+J1544+J1888+J2293+J2791</f>
        <v>16780</v>
      </c>
      <c r="K329" s="123">
        <f>K526+K872+K1197+K1544+K1888+K2293+K2791</f>
        <v>17786.800000000003</v>
      </c>
    </row>
    <row r="330" spans="1:11" x14ac:dyDescent="0.2">
      <c r="A330" s="117">
        <v>1.0002301609999999E+19</v>
      </c>
      <c r="B330" s="118" t="s">
        <v>232</v>
      </c>
      <c r="C330" s="119">
        <v>2000</v>
      </c>
      <c r="D330" s="119">
        <v>0</v>
      </c>
      <c r="E330" s="119">
        <v>437.52</v>
      </c>
      <c r="F330" s="119">
        <v>1562.48</v>
      </c>
      <c r="G330" s="119">
        <v>21.87</v>
      </c>
      <c r="H330" s="120">
        <f>H1545</f>
        <v>2000</v>
      </c>
      <c r="I330" s="120">
        <f>I1545</f>
        <v>4000</v>
      </c>
      <c r="J330" s="120">
        <f>J1545</f>
        <v>4240</v>
      </c>
      <c r="K330" s="123">
        <f>K1545</f>
        <v>4494.3999999999996</v>
      </c>
    </row>
    <row r="331" spans="1:11" x14ac:dyDescent="0.2">
      <c r="A331" s="117">
        <v>1.000230186E+19</v>
      </c>
      <c r="B331" s="118" t="s">
        <v>233</v>
      </c>
      <c r="C331" s="119">
        <v>78426</v>
      </c>
      <c r="D331" s="119">
        <v>0</v>
      </c>
      <c r="E331" s="119">
        <v>60229.97</v>
      </c>
      <c r="F331" s="119">
        <v>18196.03</v>
      </c>
      <c r="G331" s="119">
        <v>76.790000000000006</v>
      </c>
      <c r="H331" s="120">
        <f>H2739+H2740</f>
        <v>0</v>
      </c>
      <c r="I331" s="120">
        <f>I2739+I2740</f>
        <v>78426</v>
      </c>
      <c r="J331" s="120">
        <f>J2739+J2740</f>
        <v>83131.56</v>
      </c>
      <c r="K331" s="123">
        <f>K2739+K2740</f>
        <v>88119.453599999993</v>
      </c>
    </row>
    <row r="332" spans="1:11" x14ac:dyDescent="0.2">
      <c r="A332" s="117">
        <v>1.0002301870000001E+19</v>
      </c>
      <c r="B332" s="118" t="s">
        <v>234</v>
      </c>
      <c r="C332" s="119">
        <v>34643</v>
      </c>
      <c r="D332" s="119">
        <v>0</v>
      </c>
      <c r="E332" s="119">
        <v>6000</v>
      </c>
      <c r="F332" s="119">
        <v>28643</v>
      </c>
      <c r="G332" s="119">
        <v>17.309999999999999</v>
      </c>
      <c r="H332" s="120">
        <f>H2860</f>
        <v>0</v>
      </c>
      <c r="I332" s="120">
        <f>I2860</f>
        <v>34643</v>
      </c>
      <c r="J332" s="120">
        <f>J2860</f>
        <v>36721.58</v>
      </c>
      <c r="K332" s="123">
        <f>K2860</f>
        <v>38924.874800000005</v>
      </c>
    </row>
    <row r="333" spans="1:11" x14ac:dyDescent="0.2">
      <c r="A333" s="117">
        <v>1.00023024E+19</v>
      </c>
      <c r="B333" s="118" t="s">
        <v>235</v>
      </c>
      <c r="C333" s="119">
        <v>890000</v>
      </c>
      <c r="D333" s="119">
        <v>0</v>
      </c>
      <c r="E333" s="119">
        <v>598908.81999999995</v>
      </c>
      <c r="F333" s="119">
        <v>291091.18</v>
      </c>
      <c r="G333" s="119">
        <v>67.290000000000006</v>
      </c>
      <c r="H333" s="120">
        <f>H1448</f>
        <v>-100000</v>
      </c>
      <c r="I333" s="120">
        <f>I1448</f>
        <v>790000</v>
      </c>
      <c r="J333" s="120">
        <f>J1448</f>
        <v>837400</v>
      </c>
      <c r="K333" s="123">
        <f>K1448</f>
        <v>887644</v>
      </c>
    </row>
    <row r="334" spans="1:11" x14ac:dyDescent="0.2">
      <c r="A334" s="117">
        <v>1.00023033E+19</v>
      </c>
      <c r="B334" s="118" t="s">
        <v>236</v>
      </c>
      <c r="C334" s="119">
        <v>480000</v>
      </c>
      <c r="D334" s="119">
        <v>24000</v>
      </c>
      <c r="E334" s="119">
        <v>149680</v>
      </c>
      <c r="F334" s="119">
        <v>330320</v>
      </c>
      <c r="G334" s="119">
        <v>31.18</v>
      </c>
      <c r="H334" s="120">
        <f>H873</f>
        <v>0</v>
      </c>
      <c r="I334" s="120">
        <f>I873</f>
        <v>480000</v>
      </c>
      <c r="J334" s="120">
        <f>J873</f>
        <v>720000</v>
      </c>
      <c r="K334" s="123">
        <f>K873</f>
        <v>763200</v>
      </c>
    </row>
    <row r="335" spans="1:11" x14ac:dyDescent="0.2">
      <c r="A335" s="117"/>
      <c r="B335" s="118" t="s">
        <v>1288</v>
      </c>
      <c r="C335" s="119"/>
      <c r="D335" s="119"/>
      <c r="E335" s="119"/>
      <c r="F335" s="119"/>
      <c r="G335" s="119"/>
      <c r="H335" s="120">
        <f>H1382</f>
        <v>0</v>
      </c>
      <c r="I335" s="120">
        <f>I1382</f>
        <v>0</v>
      </c>
      <c r="J335" s="120">
        <f>J1382</f>
        <v>0</v>
      </c>
      <c r="K335" s="123">
        <f>K1382</f>
        <v>0</v>
      </c>
    </row>
    <row r="336" spans="1:11" s="125" customFormat="1" ht="15" x14ac:dyDescent="0.25">
      <c r="A336" s="117"/>
      <c r="B336" s="118" t="s">
        <v>1142</v>
      </c>
      <c r="C336" s="119">
        <v>0</v>
      </c>
      <c r="D336" s="119">
        <v>0</v>
      </c>
      <c r="E336" s="119">
        <v>0</v>
      </c>
      <c r="F336" s="119">
        <v>0</v>
      </c>
      <c r="G336" s="119">
        <v>0</v>
      </c>
      <c r="H336" s="120">
        <f>H2863</f>
        <v>13502377</v>
      </c>
      <c r="I336" s="120">
        <f>I2863</f>
        <v>13502377</v>
      </c>
      <c r="J336" s="120">
        <f>J2863</f>
        <v>0</v>
      </c>
      <c r="K336" s="123">
        <f>K2863</f>
        <v>0</v>
      </c>
    </row>
    <row r="337" spans="1:11" s="125" customFormat="1" ht="15" x14ac:dyDescent="0.25">
      <c r="A337" s="126"/>
      <c r="B337" s="118" t="s">
        <v>836</v>
      </c>
      <c r="C337" s="119">
        <v>0</v>
      </c>
      <c r="D337" s="119">
        <v>0</v>
      </c>
      <c r="E337" s="119">
        <v>0</v>
      </c>
      <c r="F337" s="119">
        <v>0</v>
      </c>
      <c r="G337" s="119">
        <v>0</v>
      </c>
      <c r="H337" s="120">
        <f>H1968</f>
        <v>800000</v>
      </c>
      <c r="I337" s="120">
        <f t="shared" ref="I337:K337" si="24">I1968</f>
        <v>800000</v>
      </c>
      <c r="J337" s="120">
        <f t="shared" si="24"/>
        <v>0</v>
      </c>
      <c r="K337" s="120">
        <f t="shared" si="24"/>
        <v>0</v>
      </c>
    </row>
    <row r="338" spans="1:11" x14ac:dyDescent="0.2">
      <c r="A338" s="117">
        <v>1.0002303329999999E+19</v>
      </c>
      <c r="B338" s="118" t="s">
        <v>237</v>
      </c>
      <c r="C338" s="119">
        <v>221130</v>
      </c>
      <c r="D338" s="119">
        <v>0</v>
      </c>
      <c r="E338" s="119">
        <v>106754</v>
      </c>
      <c r="F338" s="119">
        <v>114376</v>
      </c>
      <c r="G338" s="119">
        <v>48.27</v>
      </c>
      <c r="H338" s="120">
        <f>H527</f>
        <v>0</v>
      </c>
      <c r="I338" s="120">
        <f>I527</f>
        <v>221130</v>
      </c>
      <c r="J338" s="120">
        <f>J527</f>
        <v>234397.8</v>
      </c>
      <c r="K338" s="123">
        <f>K527</f>
        <v>248461.66799999998</v>
      </c>
    </row>
    <row r="339" spans="1:11" x14ac:dyDescent="0.2">
      <c r="A339" s="117">
        <v>1.0002304510000001E+19</v>
      </c>
      <c r="B339" s="118" t="s">
        <v>238</v>
      </c>
      <c r="C339" s="119">
        <v>980000</v>
      </c>
      <c r="D339" s="119">
        <v>22890</v>
      </c>
      <c r="E339" s="119">
        <v>73634.100000000006</v>
      </c>
      <c r="F339" s="119">
        <v>906365.9</v>
      </c>
      <c r="G339" s="119">
        <v>7.51</v>
      </c>
      <c r="H339" s="120">
        <f>H1321+H2474</f>
        <v>-100000</v>
      </c>
      <c r="I339" s="120">
        <f>I1321+I2474</f>
        <v>880000</v>
      </c>
      <c r="J339" s="120">
        <f>J1321+J2474</f>
        <v>932800</v>
      </c>
      <c r="K339" s="123">
        <f>K1321+K2474</f>
        <v>988768</v>
      </c>
    </row>
    <row r="340" spans="1:11" x14ac:dyDescent="0.2">
      <c r="A340" s="117">
        <v>1.000230452E+19</v>
      </c>
      <c r="B340" s="118" t="s">
        <v>239</v>
      </c>
      <c r="C340" s="119">
        <v>1000094</v>
      </c>
      <c r="D340" s="119">
        <v>0</v>
      </c>
      <c r="E340" s="119">
        <v>862311.74</v>
      </c>
      <c r="F340" s="119">
        <v>137782.26</v>
      </c>
      <c r="G340" s="119">
        <v>86.22</v>
      </c>
      <c r="H340" s="120">
        <f>H645+H646+H2294</f>
        <v>0</v>
      </c>
      <c r="I340" s="120">
        <f>I645+I646+I2294</f>
        <v>1000094</v>
      </c>
      <c r="J340" s="120">
        <f>J645+J646+J2294</f>
        <v>1060099.6399999999</v>
      </c>
      <c r="K340" s="123">
        <f>K645+K646+K2294</f>
        <v>1123705.6183999998</v>
      </c>
    </row>
    <row r="341" spans="1:11" x14ac:dyDescent="0.2">
      <c r="A341" s="117">
        <v>1.0002304529999999E+19</v>
      </c>
      <c r="B341" s="118" t="s">
        <v>240</v>
      </c>
      <c r="C341" s="119">
        <v>46265</v>
      </c>
      <c r="D341" s="119">
        <v>0</v>
      </c>
      <c r="E341" s="119">
        <v>0</v>
      </c>
      <c r="F341" s="119">
        <v>46265</v>
      </c>
      <c r="G341" s="119">
        <v>0</v>
      </c>
      <c r="H341" s="120">
        <f>H1546</f>
        <v>46000</v>
      </c>
      <c r="I341" s="120">
        <f>I1546</f>
        <v>92265</v>
      </c>
      <c r="J341" s="120">
        <f>J1546</f>
        <v>97800.9</v>
      </c>
      <c r="K341" s="123">
        <f>K1546</f>
        <v>103668.954</v>
      </c>
    </row>
    <row r="342" spans="1:11" x14ac:dyDescent="0.2">
      <c r="A342" s="117">
        <v>1.0002305110000001E+19</v>
      </c>
      <c r="B342" s="118" t="s">
        <v>241</v>
      </c>
      <c r="C342" s="119">
        <v>2153000</v>
      </c>
      <c r="D342" s="119">
        <v>348447.2</v>
      </c>
      <c r="E342" s="119">
        <v>1747171.06</v>
      </c>
      <c r="F342" s="119">
        <v>405828.94</v>
      </c>
      <c r="G342" s="119">
        <v>81.150000000000006</v>
      </c>
      <c r="H342" s="120">
        <f>H647+H791+H792+H1889</f>
        <v>531449</v>
      </c>
      <c r="I342" s="120">
        <f>I647+I791+I792+I1889</f>
        <v>2684449</v>
      </c>
      <c r="J342" s="120">
        <f>J647+J791+J792+J1889</f>
        <v>2845515.94</v>
      </c>
      <c r="K342" s="123">
        <f>K647+K791+K792+K1889</f>
        <v>3016246.8964</v>
      </c>
    </row>
    <row r="343" spans="1:11" x14ac:dyDescent="0.2">
      <c r="A343" s="117">
        <v>1.0002305129999999E+19</v>
      </c>
      <c r="B343" s="118" t="s">
        <v>242</v>
      </c>
      <c r="C343" s="119">
        <v>1920000</v>
      </c>
      <c r="D343" s="119">
        <v>156000</v>
      </c>
      <c r="E343" s="119">
        <v>934000</v>
      </c>
      <c r="F343" s="119">
        <v>986000</v>
      </c>
      <c r="G343" s="119">
        <v>48.64</v>
      </c>
      <c r="H343" s="120">
        <f>H793</f>
        <v>0</v>
      </c>
      <c r="I343" s="120">
        <f>I793</f>
        <v>1920000</v>
      </c>
      <c r="J343" s="120">
        <f>J793</f>
        <v>2035200</v>
      </c>
      <c r="K343" s="123">
        <f>K793</f>
        <v>2157312</v>
      </c>
    </row>
    <row r="344" spans="1:11" x14ac:dyDescent="0.2">
      <c r="A344" s="117">
        <v>1.0002305409999999E+19</v>
      </c>
      <c r="B344" s="118" t="s">
        <v>243</v>
      </c>
      <c r="C344" s="119">
        <v>1009614</v>
      </c>
      <c r="D344" s="119">
        <v>57718.55</v>
      </c>
      <c r="E344" s="119">
        <v>343525.54</v>
      </c>
      <c r="F344" s="119">
        <v>666088.46</v>
      </c>
      <c r="G344" s="119">
        <v>34.020000000000003</v>
      </c>
      <c r="H344" s="120">
        <f>H528+H648+H725+H794+H874+H983+H1064+H1117+H1198+H1274+H1322+H1381+H1449+H1450+H1547+H1629+H1673+H1718+H1761+H1890+H1966+H2054+H2055+H2126+H2127+H2197+H2295+H2364+H2475+H2570+H2650+H2741+H2792+H2861+H2952+H3059+H3167+H3242</f>
        <v>0</v>
      </c>
      <c r="I344" s="120">
        <f>I528+I648+I725+I794+I874+I983+I1064+I1117+I1198+I1274+I1322+I1381+I1449+I1450+I1547+I1629+I1673+I1718+I1761+I1890+I1966+I2054+I2055+I2126+I2127+I2197+I2295+I2364+I2475+I2570+I2650+I2741+I2792+I2861+I2952+I3059+I3167+I3242</f>
        <v>1009614</v>
      </c>
      <c r="J344" s="120">
        <f>J528+J648+J725+J794+J874+J983+J1064+J1117+J1198+J1274+J1322+J1381+J1449+J1450+J1547+J1629+J1673+J1718+J1761+J1890+J1966+J2054+J2055+J2126+J2127+J2197+J2295+J2364+J2475+J2570+J2650+J2741+J2792+J2861+J2952+J3059+J3167+J3242</f>
        <v>1089168.92</v>
      </c>
      <c r="K344" s="123">
        <f>K528+K648+K725+K794+K874+K983+K1064+K1117+K1198+K1274+K1322+K1381+K1449+K1450+K1547+K1629+K1673+K1718+K1761+K1890+K1966+K2054+K2055+K2126+K2127+K2197+K2295+K2364+K2475+K2570+K2650+K2741+K2792+K2861+K2952+K3059+K3167+K3242</f>
        <v>1154519.0551999998</v>
      </c>
    </row>
    <row r="345" spans="1:11" x14ac:dyDescent="0.2">
      <c r="A345" s="117">
        <v>1.000230576E+19</v>
      </c>
      <c r="B345" s="118" t="s">
        <v>244</v>
      </c>
      <c r="C345" s="119">
        <v>4365106</v>
      </c>
      <c r="D345" s="119">
        <v>645060.84</v>
      </c>
      <c r="E345" s="119">
        <v>2677022.5299999998</v>
      </c>
      <c r="F345" s="119">
        <v>1688083.47</v>
      </c>
      <c r="G345" s="119">
        <v>61.32</v>
      </c>
      <c r="H345" s="120">
        <f>H529+H530+H649+H650+H726+H795+H875+H984+H985+H1065+H1118+H1199+H1200+H1275+H1323+H1383+H1451+H1548+H1549+H1630+H1674+H1719+H1762+H1891+H1892+H1967+H2056+H2128+H2198+H2296+H2297+H2476+H2571+H2651+H2742+H2793+H2794+H2862+H2953+H3060+H3168+H3243</f>
        <v>851808</v>
      </c>
      <c r="I345" s="120">
        <f>I529+I530+I649+I650+I726+I795+I875+I984+I985+I1065+I1118+I1199+I1200+I1275+I1323+I1383+I1451+I1548+I1549+I1630+I1674+I1719+I1762+I1891+I1892+I1967+I2056+I2128+I2198+I2296+I2297+I2476+I2571+I2651+I2742+I2793+I2794+I2862+I2953+I3060+I3168+I3243</f>
        <v>5216914</v>
      </c>
      <c r="J345" s="120">
        <f>J529+J530+J649+J650+J726+J795+J875+J984+J985+J1065+J1118+J1199+J1200+J1275+J1323+J1383+J1451+J1548+J1549+J1630+J1674+J1719+J1762+J1891+J1892+J1967+J2056+J2128+J2198+J2296+J2297+J2476+J2571+J2651+J2742+J2793+J2794+J2862+J2953+J3060+J3168+J3243</f>
        <v>5633248.7599999998</v>
      </c>
      <c r="K345" s="123">
        <f>K529+K530+K649+K650+K726+K795+K875+K984+K985+K1065+K1118+K1199+K1200+K1275+K1323+K1383+K1451+K1548+K1549+K1630+K1674+K1719+K1762+K1891+K1892+K1967+K2056+K2128+K2198+K2296+K2297+K2476+K2571+K2651+K2742+K2793+K2794+K2862+K2953+K3060+K3168+K3243</f>
        <v>5971243.6856000004</v>
      </c>
    </row>
    <row r="346" spans="1:11" x14ac:dyDescent="0.2">
      <c r="A346" s="117">
        <v>1.00023058E+19</v>
      </c>
      <c r="B346" s="118" t="s">
        <v>245</v>
      </c>
      <c r="C346" s="119">
        <v>354000</v>
      </c>
      <c r="D346" s="119">
        <v>56727.68</v>
      </c>
      <c r="E346" s="119">
        <v>132863.75</v>
      </c>
      <c r="F346" s="119">
        <v>221136.25</v>
      </c>
      <c r="G346" s="119">
        <v>37.53</v>
      </c>
      <c r="H346" s="120">
        <f>H651+H652+H876+H1201+H1550+H1893+H2298+H2795</f>
        <v>0</v>
      </c>
      <c r="I346" s="120">
        <f>I651+I652+I876+I1201+I1550+I1893+I2298+I2795</f>
        <v>354000</v>
      </c>
      <c r="J346" s="120">
        <f>J651+J652+J876+J1201+J1550+J1893+J2298+J2795</f>
        <v>389320</v>
      </c>
      <c r="K346" s="123">
        <f>K651+K652+K876+K1201+K1550+K1893+K2298+K2795</f>
        <v>412679.2</v>
      </c>
    </row>
    <row r="347" spans="1:11" x14ac:dyDescent="0.2">
      <c r="A347" s="117">
        <v>1.00023061E+19</v>
      </c>
      <c r="B347" s="118" t="s">
        <v>246</v>
      </c>
      <c r="C347" s="119">
        <v>600000</v>
      </c>
      <c r="D347" s="119">
        <v>0</v>
      </c>
      <c r="E347" s="119">
        <v>330488</v>
      </c>
      <c r="F347" s="119">
        <v>269512</v>
      </c>
      <c r="G347" s="119">
        <v>55.08</v>
      </c>
      <c r="H347" s="120">
        <f t="shared" ref="H347:K348" si="25">H531</f>
        <v>0</v>
      </c>
      <c r="I347" s="120">
        <f t="shared" si="25"/>
        <v>600000</v>
      </c>
      <c r="J347" s="120">
        <f t="shared" si="25"/>
        <v>636000</v>
      </c>
      <c r="K347" s="123">
        <f t="shared" si="25"/>
        <v>674160</v>
      </c>
    </row>
    <row r="348" spans="1:11" x14ac:dyDescent="0.2">
      <c r="A348" s="117">
        <v>1.00023063E+19</v>
      </c>
      <c r="B348" s="118" t="s">
        <v>247</v>
      </c>
      <c r="C348" s="119">
        <v>121731</v>
      </c>
      <c r="D348" s="119">
        <v>9219.32</v>
      </c>
      <c r="E348" s="119">
        <v>42393.54</v>
      </c>
      <c r="F348" s="119">
        <v>79337.460000000006</v>
      </c>
      <c r="G348" s="119">
        <v>34.82</v>
      </c>
      <c r="H348" s="120">
        <f t="shared" si="25"/>
        <v>0</v>
      </c>
      <c r="I348" s="120">
        <f t="shared" si="25"/>
        <v>121731</v>
      </c>
      <c r="J348" s="120">
        <f t="shared" si="25"/>
        <v>129034.86</v>
      </c>
      <c r="K348" s="123">
        <f t="shared" si="25"/>
        <v>136776.9516</v>
      </c>
    </row>
    <row r="349" spans="1:11" x14ac:dyDescent="0.2">
      <c r="A349" s="117">
        <v>1.0002306609999999E+19</v>
      </c>
      <c r="B349" s="118" t="s">
        <v>248</v>
      </c>
      <c r="C349" s="119">
        <v>42095</v>
      </c>
      <c r="D349" s="119">
        <v>0</v>
      </c>
      <c r="E349" s="119">
        <v>1000</v>
      </c>
      <c r="F349" s="119">
        <v>41095</v>
      </c>
      <c r="G349" s="119">
        <v>2.37</v>
      </c>
      <c r="H349" s="120">
        <f>H2299+H2796</f>
        <v>10000</v>
      </c>
      <c r="I349" s="120">
        <f>I2299+I2796</f>
        <v>52095</v>
      </c>
      <c r="J349" s="120">
        <f>J2299+J2796</f>
        <v>55220.7</v>
      </c>
      <c r="K349" s="123">
        <f>K2299+K2796</f>
        <v>58533.942000000003</v>
      </c>
    </row>
    <row r="350" spans="1:11" x14ac:dyDescent="0.2">
      <c r="A350" s="117">
        <v>1.000230702E+19</v>
      </c>
      <c r="B350" s="118" t="s">
        <v>249</v>
      </c>
      <c r="C350" s="119">
        <v>4609081</v>
      </c>
      <c r="D350" s="119">
        <v>0</v>
      </c>
      <c r="E350" s="119">
        <v>1256823.43</v>
      </c>
      <c r="F350" s="119">
        <v>3352257.57</v>
      </c>
      <c r="G350" s="119">
        <v>27.26</v>
      </c>
      <c r="H350" s="120">
        <f>H3061</f>
        <v>-500000</v>
      </c>
      <c r="I350" s="120">
        <f>I3061</f>
        <v>4109081</v>
      </c>
      <c r="J350" s="120">
        <f>J3061</f>
        <v>4355625.8600000003</v>
      </c>
      <c r="K350" s="123">
        <f>K3061</f>
        <v>4616963.4116000002</v>
      </c>
    </row>
    <row r="351" spans="1:11" x14ac:dyDescent="0.2">
      <c r="A351" s="117"/>
      <c r="B351" s="118"/>
      <c r="C351" s="119"/>
      <c r="D351" s="119"/>
      <c r="E351" s="119"/>
      <c r="F351" s="119"/>
      <c r="G351" s="119"/>
      <c r="H351" s="120"/>
      <c r="I351" s="120"/>
      <c r="J351" s="120"/>
      <c r="K351" s="123"/>
    </row>
    <row r="352" spans="1:11" s="116" customFormat="1" ht="15" x14ac:dyDescent="0.25">
      <c r="A352" s="111"/>
      <c r="B352" s="112" t="s">
        <v>250</v>
      </c>
      <c r="C352" s="113">
        <v>29985878</v>
      </c>
      <c r="D352" s="113">
        <v>2114515.58</v>
      </c>
      <c r="E352" s="113">
        <v>13889632.66</v>
      </c>
      <c r="F352" s="113">
        <v>16096245.34</v>
      </c>
      <c r="G352" s="113">
        <v>46.32</v>
      </c>
      <c r="H352" s="114">
        <f>SUM(H317:H350)</f>
        <v>16202684</v>
      </c>
      <c r="I352" s="114">
        <f>SUM(I317:I350)</f>
        <v>46188562</v>
      </c>
      <c r="J352" s="114">
        <f>SUM(J317:J350)</f>
        <v>32680224.459999997</v>
      </c>
      <c r="K352" s="124">
        <f>SUM(K317:K350)</f>
        <v>34241037.927600004</v>
      </c>
    </row>
    <row r="353" spans="1:11" s="116" customFormat="1" ht="15" x14ac:dyDescent="0.25">
      <c r="A353" s="111"/>
      <c r="B353" s="112"/>
      <c r="C353" s="113"/>
      <c r="D353" s="113"/>
      <c r="E353" s="113"/>
      <c r="F353" s="113"/>
      <c r="G353" s="113"/>
      <c r="H353" s="114"/>
      <c r="I353" s="114"/>
      <c r="J353" s="114"/>
      <c r="K353" s="124"/>
    </row>
    <row r="354" spans="1:11" s="116" customFormat="1" ht="15" x14ac:dyDescent="0.25">
      <c r="A354" s="111"/>
      <c r="B354" s="112" t="s">
        <v>251</v>
      </c>
      <c r="C354" s="113"/>
      <c r="D354" s="113"/>
      <c r="E354" s="113"/>
      <c r="F354" s="113"/>
      <c r="G354" s="113"/>
      <c r="H354" s="114"/>
      <c r="I354" s="114"/>
      <c r="J354" s="114"/>
      <c r="K354" s="124"/>
    </row>
    <row r="355" spans="1:11" s="116" customFormat="1" ht="15" x14ac:dyDescent="0.25">
      <c r="A355" s="111"/>
      <c r="B355" s="112"/>
      <c r="C355" s="113"/>
      <c r="D355" s="113"/>
      <c r="E355" s="113"/>
      <c r="F355" s="113"/>
      <c r="G355" s="113"/>
      <c r="H355" s="114"/>
      <c r="I355" s="114"/>
      <c r="J355" s="114"/>
      <c r="K355" s="124"/>
    </row>
    <row r="356" spans="1:11" x14ac:dyDescent="0.2">
      <c r="A356" s="117">
        <v>1.00023206E+19</v>
      </c>
      <c r="B356" s="118" t="s">
        <v>252</v>
      </c>
      <c r="C356" s="119">
        <v>1640099</v>
      </c>
      <c r="D356" s="119">
        <v>228110.33</v>
      </c>
      <c r="E356" s="119">
        <v>777505.71</v>
      </c>
      <c r="F356" s="119">
        <v>862593.29</v>
      </c>
      <c r="G356" s="119">
        <v>47.4</v>
      </c>
      <c r="H356" s="120">
        <f>H538+H2134+H2869</f>
        <v>180000</v>
      </c>
      <c r="I356" s="120">
        <f>I538+I2134+I2869</f>
        <v>1820099</v>
      </c>
      <c r="J356" s="120">
        <f>J538+J2134+J2869</f>
        <v>1929304.94</v>
      </c>
      <c r="K356" s="123">
        <f>K538+K2134+K2869</f>
        <v>2045063.2364000001</v>
      </c>
    </row>
    <row r="357" spans="1:11" x14ac:dyDescent="0.2">
      <c r="A357" s="117">
        <v>1.0002320609999999E+19</v>
      </c>
      <c r="B357" s="118" t="s">
        <v>253</v>
      </c>
      <c r="C357" s="119">
        <v>1834180</v>
      </c>
      <c r="D357" s="119">
        <v>235312.11</v>
      </c>
      <c r="E357" s="119">
        <v>1311120.71</v>
      </c>
      <c r="F357" s="119">
        <v>523059.29</v>
      </c>
      <c r="G357" s="119">
        <v>71.48</v>
      </c>
      <c r="H357" s="120">
        <f>H539+H2305+H2802</f>
        <v>790000</v>
      </c>
      <c r="I357" s="120">
        <f>I539+I2305+I2802</f>
        <v>2624180</v>
      </c>
      <c r="J357" s="120">
        <f>J539+J2305+J2802</f>
        <v>2781630.8</v>
      </c>
      <c r="K357" s="123">
        <f>K539+K2305+K2802</f>
        <v>2948528.648</v>
      </c>
    </row>
    <row r="358" spans="1:11" x14ac:dyDescent="0.2">
      <c r="A358" s="117">
        <v>1.00023236E+19</v>
      </c>
      <c r="B358" s="118" t="s">
        <v>254</v>
      </c>
      <c r="C358" s="119">
        <v>109380</v>
      </c>
      <c r="D358" s="119">
        <v>28108.65</v>
      </c>
      <c r="E358" s="119">
        <v>57286.16</v>
      </c>
      <c r="F358" s="119">
        <v>52093.84</v>
      </c>
      <c r="G358" s="119">
        <v>52.37</v>
      </c>
      <c r="H358" s="120">
        <f>H540+H2306</f>
        <v>30000</v>
      </c>
      <c r="I358" s="120">
        <f>I540+I2306</f>
        <v>139380</v>
      </c>
      <c r="J358" s="120">
        <f>J540+J2306</f>
        <v>147742.79999999999</v>
      </c>
      <c r="K358" s="123">
        <f>K540+K2306</f>
        <v>156607.36800000002</v>
      </c>
    </row>
    <row r="359" spans="1:11" x14ac:dyDescent="0.2">
      <c r="A359" s="117"/>
      <c r="B359" s="118"/>
      <c r="C359" s="119"/>
      <c r="D359" s="119"/>
      <c r="E359" s="119"/>
      <c r="F359" s="119"/>
      <c r="G359" s="119"/>
      <c r="H359" s="120"/>
      <c r="I359" s="120"/>
      <c r="J359" s="120"/>
      <c r="K359" s="123"/>
    </row>
    <row r="360" spans="1:11" s="116" customFormat="1" ht="15" x14ac:dyDescent="0.25">
      <c r="A360" s="111"/>
      <c r="B360" s="112" t="s">
        <v>255</v>
      </c>
      <c r="C360" s="113">
        <v>3583659</v>
      </c>
      <c r="D360" s="113">
        <v>491531.09</v>
      </c>
      <c r="E360" s="113">
        <v>2145912.58</v>
      </c>
      <c r="F360" s="113">
        <v>1437746.42</v>
      </c>
      <c r="G360" s="113">
        <v>59.88</v>
      </c>
      <c r="H360" s="114">
        <f>SUM(H356:H358)</f>
        <v>1000000</v>
      </c>
      <c r="I360" s="114">
        <f>SUM(I356:I358)</f>
        <v>4583659</v>
      </c>
      <c r="J360" s="114">
        <f>SUM(J356:J358)</f>
        <v>4858678.54</v>
      </c>
      <c r="K360" s="124">
        <f>SUM(K356:K358)</f>
        <v>5150199.2523999996</v>
      </c>
    </row>
    <row r="361" spans="1:11" s="116" customFormat="1" ht="15" x14ac:dyDescent="0.25">
      <c r="A361" s="111"/>
      <c r="B361" s="112"/>
      <c r="C361" s="113"/>
      <c r="D361" s="113"/>
      <c r="E361" s="113"/>
      <c r="F361" s="113"/>
      <c r="G361" s="113"/>
      <c r="H361" s="114"/>
      <c r="I361" s="114"/>
      <c r="J361" s="114"/>
      <c r="K361" s="124"/>
    </row>
    <row r="362" spans="1:11" s="116" customFormat="1" ht="15" x14ac:dyDescent="0.25">
      <c r="A362" s="111"/>
      <c r="B362" s="112" t="s">
        <v>256</v>
      </c>
      <c r="C362" s="113"/>
      <c r="D362" s="113"/>
      <c r="E362" s="113"/>
      <c r="F362" s="113"/>
      <c r="G362" s="113"/>
      <c r="H362" s="114"/>
      <c r="I362" s="114"/>
      <c r="J362" s="114"/>
      <c r="K362" s="124"/>
    </row>
    <row r="363" spans="1:11" s="116" customFormat="1" ht="15" x14ac:dyDescent="0.25">
      <c r="A363" s="111"/>
      <c r="B363" s="112"/>
      <c r="C363" s="113"/>
      <c r="D363" s="113"/>
      <c r="E363" s="113"/>
      <c r="F363" s="113"/>
      <c r="G363" s="113"/>
      <c r="H363" s="114"/>
      <c r="I363" s="114"/>
      <c r="J363" s="114"/>
      <c r="K363" s="124"/>
    </row>
    <row r="364" spans="1:11" x14ac:dyDescent="0.2">
      <c r="A364" s="117">
        <v>1.0002340009999999E+19</v>
      </c>
      <c r="B364" s="118" t="s">
        <v>257</v>
      </c>
      <c r="C364" s="119">
        <v>7800000</v>
      </c>
      <c r="D364" s="119">
        <v>0</v>
      </c>
      <c r="E364" s="119">
        <v>4046892.1</v>
      </c>
      <c r="F364" s="119">
        <v>3753107.9</v>
      </c>
      <c r="G364" s="119">
        <v>51.88</v>
      </c>
      <c r="H364" s="120">
        <f>H3067</f>
        <v>0</v>
      </c>
      <c r="I364" s="120">
        <f>I3067</f>
        <v>7800000</v>
      </c>
      <c r="J364" s="120">
        <f>J3067</f>
        <v>8268000</v>
      </c>
      <c r="K364" s="123">
        <f>K3067</f>
        <v>8764080</v>
      </c>
    </row>
    <row r="365" spans="1:11" x14ac:dyDescent="0.2">
      <c r="A365" s="117"/>
      <c r="B365" s="118"/>
      <c r="C365" s="119"/>
      <c r="D365" s="119"/>
      <c r="E365" s="119"/>
      <c r="F365" s="119"/>
      <c r="G365" s="119"/>
      <c r="H365" s="120"/>
      <c r="I365" s="120"/>
      <c r="J365" s="120"/>
      <c r="K365" s="123"/>
    </row>
    <row r="366" spans="1:11" s="116" customFormat="1" ht="15" x14ac:dyDescent="0.25">
      <c r="A366" s="111"/>
      <c r="B366" s="112" t="s">
        <v>258</v>
      </c>
      <c r="C366" s="113">
        <v>7800000</v>
      </c>
      <c r="D366" s="113">
        <v>0</v>
      </c>
      <c r="E366" s="113">
        <v>4046892.1</v>
      </c>
      <c r="F366" s="113">
        <v>3753107.9</v>
      </c>
      <c r="G366" s="113">
        <v>51.88</v>
      </c>
      <c r="H366" s="114">
        <f>H364</f>
        <v>0</v>
      </c>
      <c r="I366" s="114">
        <f>I364</f>
        <v>7800000</v>
      </c>
      <c r="J366" s="114">
        <f>J364</f>
        <v>8268000</v>
      </c>
      <c r="K366" s="124">
        <f>K364</f>
        <v>8764080</v>
      </c>
    </row>
    <row r="367" spans="1:11" s="116" customFormat="1" ht="15" x14ac:dyDescent="0.25">
      <c r="A367" s="111"/>
      <c r="B367" s="112"/>
      <c r="C367" s="113"/>
      <c r="D367" s="113"/>
      <c r="E367" s="113"/>
      <c r="F367" s="113"/>
      <c r="G367" s="113"/>
      <c r="H367" s="114"/>
      <c r="I367" s="114"/>
      <c r="J367" s="114"/>
      <c r="K367" s="124"/>
    </row>
    <row r="368" spans="1:11" s="116" customFormat="1" ht="15" x14ac:dyDescent="0.25">
      <c r="A368" s="111"/>
      <c r="B368" s="112" t="s">
        <v>54</v>
      </c>
      <c r="C368" s="113"/>
      <c r="D368" s="113"/>
      <c r="E368" s="113"/>
      <c r="F368" s="113"/>
      <c r="G368" s="113"/>
      <c r="H368" s="114"/>
      <c r="I368" s="114"/>
      <c r="J368" s="114"/>
      <c r="K368" s="124"/>
    </row>
    <row r="369" spans="1:11" s="116" customFormat="1" ht="15" x14ac:dyDescent="0.25">
      <c r="A369" s="111"/>
      <c r="B369" s="112"/>
      <c r="C369" s="113"/>
      <c r="D369" s="113"/>
      <c r="E369" s="113"/>
      <c r="F369" s="113"/>
      <c r="G369" s="113"/>
      <c r="H369" s="114"/>
      <c r="I369" s="114"/>
      <c r="J369" s="114"/>
      <c r="K369" s="124"/>
    </row>
    <row r="370" spans="1:11" x14ac:dyDescent="0.2">
      <c r="A370" s="117">
        <v>1.000236242E+19</v>
      </c>
      <c r="B370" s="118" t="s">
        <v>259</v>
      </c>
      <c r="C370" s="119">
        <v>1184232</v>
      </c>
      <c r="D370" s="119">
        <v>1288.26</v>
      </c>
      <c r="E370" s="119">
        <v>33602.21</v>
      </c>
      <c r="F370" s="119">
        <v>1150629.79</v>
      </c>
      <c r="G370" s="119">
        <v>2.83</v>
      </c>
      <c r="H370" s="120">
        <f>H2204</f>
        <v>0</v>
      </c>
      <c r="I370" s="120">
        <f>I2204</f>
        <v>1184232</v>
      </c>
      <c r="J370" s="120">
        <f>J2204</f>
        <v>1255285.92</v>
      </c>
      <c r="K370" s="123">
        <f>K2204</f>
        <v>1330603.0751999998</v>
      </c>
    </row>
    <row r="371" spans="1:11" x14ac:dyDescent="0.2">
      <c r="A371" s="117"/>
      <c r="B371" s="118"/>
      <c r="C371" s="119"/>
      <c r="D371" s="119"/>
      <c r="E371" s="119"/>
      <c r="F371" s="119"/>
      <c r="G371" s="119"/>
      <c r="H371" s="120"/>
      <c r="I371" s="120"/>
      <c r="J371" s="120"/>
      <c r="K371" s="123"/>
    </row>
    <row r="372" spans="1:11" s="116" customFormat="1" ht="15" x14ac:dyDescent="0.25">
      <c r="A372" s="111"/>
      <c r="B372" s="112" t="s">
        <v>260</v>
      </c>
      <c r="C372" s="113">
        <v>1184232</v>
      </c>
      <c r="D372" s="113">
        <v>1288.26</v>
      </c>
      <c r="E372" s="113">
        <v>33602.21</v>
      </c>
      <c r="F372" s="113">
        <v>1150629.79</v>
      </c>
      <c r="G372" s="113">
        <v>2.83</v>
      </c>
      <c r="H372" s="114">
        <f>H370</f>
        <v>0</v>
      </c>
      <c r="I372" s="114">
        <f>I370</f>
        <v>1184232</v>
      </c>
      <c r="J372" s="114">
        <f>J370</f>
        <v>1255285.92</v>
      </c>
      <c r="K372" s="124">
        <f>K370</f>
        <v>1330603.0751999998</v>
      </c>
    </row>
    <row r="373" spans="1:11" s="116" customFormat="1" ht="15" x14ac:dyDescent="0.25">
      <c r="A373" s="111"/>
      <c r="B373" s="112"/>
      <c r="C373" s="113"/>
      <c r="D373" s="113"/>
      <c r="E373" s="113"/>
      <c r="F373" s="113"/>
      <c r="G373" s="113"/>
      <c r="H373" s="114"/>
      <c r="I373" s="114"/>
      <c r="J373" s="114"/>
      <c r="K373" s="124"/>
    </row>
    <row r="374" spans="1:11" s="116" customFormat="1" ht="15" x14ac:dyDescent="0.25">
      <c r="A374" s="111"/>
      <c r="B374" s="112" t="s">
        <v>261</v>
      </c>
      <c r="C374" s="113"/>
      <c r="D374" s="113"/>
      <c r="E374" s="113"/>
      <c r="F374" s="113"/>
      <c r="G374" s="113"/>
      <c r="H374" s="114"/>
      <c r="I374" s="114"/>
      <c r="J374" s="114"/>
      <c r="K374" s="124"/>
    </row>
    <row r="375" spans="1:11" s="116" customFormat="1" ht="15" x14ac:dyDescent="0.25">
      <c r="A375" s="111"/>
      <c r="B375" s="112"/>
      <c r="C375" s="113"/>
      <c r="D375" s="113"/>
      <c r="E375" s="113"/>
      <c r="F375" s="113"/>
      <c r="G375" s="113"/>
      <c r="H375" s="114"/>
      <c r="I375" s="114"/>
      <c r="J375" s="114"/>
      <c r="K375" s="124"/>
    </row>
    <row r="376" spans="1:11" x14ac:dyDescent="0.2">
      <c r="A376" s="117">
        <v>1.00023815E+19</v>
      </c>
      <c r="B376" s="118" t="s">
        <v>262</v>
      </c>
      <c r="C376" s="119">
        <v>541231</v>
      </c>
      <c r="D376" s="119">
        <v>78886.22</v>
      </c>
      <c r="E376" s="119">
        <v>237575.52</v>
      </c>
      <c r="F376" s="119">
        <v>303655.48</v>
      </c>
      <c r="G376" s="119">
        <v>43.89</v>
      </c>
      <c r="H376" s="120">
        <f>H546+H547</f>
        <v>0</v>
      </c>
      <c r="I376" s="120">
        <f>I546+I547</f>
        <v>541231</v>
      </c>
      <c r="J376" s="120">
        <f>J546+J547</f>
        <v>573704.86</v>
      </c>
      <c r="K376" s="123">
        <f>K546+K547</f>
        <v>608127.15159999998</v>
      </c>
    </row>
    <row r="377" spans="1:11" x14ac:dyDescent="0.2">
      <c r="A377" s="117"/>
      <c r="B377" s="118"/>
      <c r="C377" s="119"/>
      <c r="D377" s="119"/>
      <c r="E377" s="119"/>
      <c r="F377" s="119"/>
      <c r="G377" s="119"/>
      <c r="H377" s="120"/>
      <c r="I377" s="120"/>
      <c r="J377" s="120"/>
      <c r="K377" s="123"/>
    </row>
    <row r="378" spans="1:11" s="116" customFormat="1" ht="15" x14ac:dyDescent="0.25">
      <c r="A378" s="111"/>
      <c r="B378" s="112" t="s">
        <v>263</v>
      </c>
      <c r="C378" s="113">
        <v>541231</v>
      </c>
      <c r="D378" s="113">
        <v>78886.22</v>
      </c>
      <c r="E378" s="113">
        <v>237575.52</v>
      </c>
      <c r="F378" s="113">
        <v>303655.48</v>
      </c>
      <c r="G378" s="113">
        <v>43.89</v>
      </c>
      <c r="H378" s="114">
        <f>H376</f>
        <v>0</v>
      </c>
      <c r="I378" s="114">
        <f>I376</f>
        <v>541231</v>
      </c>
      <c r="J378" s="114">
        <f>J376</f>
        <v>573704.86</v>
      </c>
      <c r="K378" s="124">
        <f>K376</f>
        <v>608127.15159999998</v>
      </c>
    </row>
    <row r="379" spans="1:11" s="116" customFormat="1" ht="15" x14ac:dyDescent="0.25">
      <c r="A379" s="111"/>
      <c r="B379" s="112"/>
      <c r="C379" s="113"/>
      <c r="D379" s="113"/>
      <c r="E379" s="113"/>
      <c r="F379" s="113"/>
      <c r="G379" s="113"/>
      <c r="H379" s="114"/>
      <c r="I379" s="114"/>
      <c r="J379" s="114"/>
      <c r="K379" s="124"/>
    </row>
    <row r="380" spans="1:11" s="116" customFormat="1" ht="15" x14ac:dyDescent="0.25">
      <c r="A380" s="111"/>
      <c r="B380" s="112" t="s">
        <v>264</v>
      </c>
      <c r="C380" s="113"/>
      <c r="D380" s="113"/>
      <c r="E380" s="113"/>
      <c r="F380" s="113"/>
      <c r="G380" s="113"/>
      <c r="H380" s="114"/>
      <c r="I380" s="114"/>
      <c r="J380" s="114"/>
      <c r="K380" s="124"/>
    </row>
    <row r="381" spans="1:11" x14ac:dyDescent="0.2">
      <c r="A381" s="117"/>
      <c r="B381" s="118"/>
      <c r="C381" s="119"/>
      <c r="D381" s="119"/>
      <c r="E381" s="119"/>
      <c r="F381" s="119"/>
      <c r="G381" s="119"/>
      <c r="H381" s="120"/>
      <c r="I381" s="120"/>
      <c r="J381" s="120"/>
      <c r="K381" s="123"/>
    </row>
    <row r="382" spans="1:11" x14ac:dyDescent="0.2">
      <c r="A382" s="117">
        <v>1.0002400009999999E+19</v>
      </c>
      <c r="B382" s="118" t="s">
        <v>264</v>
      </c>
      <c r="C382" s="119">
        <v>5506700</v>
      </c>
      <c r="D382" s="119">
        <v>0</v>
      </c>
      <c r="E382" s="119">
        <v>0</v>
      </c>
      <c r="F382" s="119">
        <v>5506700</v>
      </c>
      <c r="G382" s="119">
        <v>0</v>
      </c>
      <c r="H382" s="120">
        <f>H2062</f>
        <v>0</v>
      </c>
      <c r="I382" s="120">
        <f>I2062</f>
        <v>5506700</v>
      </c>
      <c r="J382" s="120">
        <f>J2062</f>
        <v>5837102</v>
      </c>
      <c r="K382" s="123">
        <f>K2062</f>
        <v>6187328.1200000001</v>
      </c>
    </row>
    <row r="383" spans="1:11" x14ac:dyDescent="0.2">
      <c r="A383" s="117"/>
      <c r="B383" s="118"/>
      <c r="C383" s="119"/>
      <c r="D383" s="119"/>
      <c r="E383" s="119"/>
      <c r="F383" s="119"/>
      <c r="G383" s="119"/>
      <c r="H383" s="120"/>
      <c r="I383" s="120"/>
      <c r="J383" s="120"/>
      <c r="K383" s="123"/>
    </row>
    <row r="384" spans="1:11" s="116" customFormat="1" ht="15" x14ac:dyDescent="0.25">
      <c r="A384" s="111"/>
      <c r="B384" s="112" t="s">
        <v>265</v>
      </c>
      <c r="C384" s="113">
        <v>5506700</v>
      </c>
      <c r="D384" s="113">
        <v>0</v>
      </c>
      <c r="E384" s="113">
        <v>0</v>
      </c>
      <c r="F384" s="113">
        <v>5506700</v>
      </c>
      <c r="G384" s="113">
        <v>0</v>
      </c>
      <c r="H384" s="114">
        <f>H382</f>
        <v>0</v>
      </c>
      <c r="I384" s="114">
        <f>I382</f>
        <v>5506700</v>
      </c>
      <c r="J384" s="114">
        <f>J382</f>
        <v>5837102</v>
      </c>
      <c r="K384" s="124">
        <f>K382</f>
        <v>6187328.1200000001</v>
      </c>
    </row>
    <row r="385" spans="1:11" s="116" customFormat="1" ht="15" x14ac:dyDescent="0.25">
      <c r="A385" s="111"/>
      <c r="B385" s="112"/>
      <c r="C385" s="113"/>
      <c r="D385" s="113"/>
      <c r="E385" s="113"/>
      <c r="F385" s="113"/>
      <c r="G385" s="113"/>
      <c r="H385" s="114"/>
      <c r="I385" s="114"/>
      <c r="J385" s="114"/>
      <c r="K385" s="124"/>
    </row>
    <row r="386" spans="1:11" s="116" customFormat="1" ht="15" x14ac:dyDescent="0.25">
      <c r="A386" s="111"/>
      <c r="B386" s="112" t="s">
        <v>266</v>
      </c>
      <c r="C386" s="113"/>
      <c r="D386" s="113"/>
      <c r="E386" s="113"/>
      <c r="F386" s="113"/>
      <c r="G386" s="113"/>
      <c r="H386" s="114"/>
      <c r="I386" s="114"/>
      <c r="J386" s="114"/>
      <c r="K386" s="124"/>
    </row>
    <row r="387" spans="1:11" x14ac:dyDescent="0.2">
      <c r="A387" s="117"/>
      <c r="B387" s="118"/>
      <c r="C387" s="119"/>
      <c r="D387" s="119"/>
      <c r="E387" s="119"/>
      <c r="F387" s="119"/>
      <c r="G387" s="119"/>
      <c r="H387" s="120"/>
      <c r="I387" s="120"/>
      <c r="J387" s="120"/>
      <c r="K387" s="123"/>
    </row>
    <row r="388" spans="1:11" x14ac:dyDescent="0.2">
      <c r="A388" s="117">
        <v>1.000272004E+19</v>
      </c>
      <c r="B388" s="118" t="s">
        <v>267</v>
      </c>
      <c r="C388" s="119">
        <v>34007</v>
      </c>
      <c r="D388" s="119">
        <v>103353.36</v>
      </c>
      <c r="E388" s="119">
        <v>470911.8</v>
      </c>
      <c r="F388" s="119">
        <v>-436904.8</v>
      </c>
      <c r="G388" s="119">
        <v>999.99</v>
      </c>
      <c r="H388" s="120">
        <f>H553+H732+H1071+H1909+H1974+H2068+H2312+H2577+H2875+H2959</f>
        <v>0</v>
      </c>
      <c r="I388" s="120">
        <f>I553+I732+I1071+I1909+I1974+I2068+I2312+I2577+I2875+I2959</f>
        <v>34007</v>
      </c>
      <c r="J388" s="120">
        <f>J553+J732+J1071+J1909+J1974+J2068+J2312+J2577+J2875+J2959</f>
        <v>37446.620000000003</v>
      </c>
      <c r="K388" s="123">
        <f>K553+K732+K1071+K1909+K1974+K2068+K2312+K2577+K2875+K2959</f>
        <v>39693.417199999996</v>
      </c>
    </row>
    <row r="389" spans="1:11" x14ac:dyDescent="0.2">
      <c r="A389" s="117">
        <v>1.00027206E+19</v>
      </c>
      <c r="B389" s="118" t="s">
        <v>268</v>
      </c>
      <c r="C389" s="119">
        <v>214062</v>
      </c>
      <c r="D389" s="119">
        <v>81943.25</v>
      </c>
      <c r="E389" s="119">
        <v>225053.29</v>
      </c>
      <c r="F389" s="119">
        <v>-10991.29</v>
      </c>
      <c r="G389" s="119">
        <v>105.13</v>
      </c>
      <c r="H389" s="120">
        <f>H554+H658+H733+H801+H882+H1072+H1207+H1457+H1910+H1975+H2069+H2140+H2210+H2313+H2370+H2482+H2578+H2876+H2960+H3073+H3174</f>
        <v>0</v>
      </c>
      <c r="I389" s="120">
        <f>I554+I658+I733+I801+I882+I1072+I1207+I1457+I1910+I1975+I2069+I2140+I2210+I2313+I2370+I2482+I2578+I2876+I2960+I3073+I3174</f>
        <v>214062</v>
      </c>
      <c r="J389" s="120">
        <f>J554+J658+J733+J801+J882+J1072+J1207+J1457+J1910+J1975+J2069+J2140+J2210+J2313+J2370+J2482+J2578+J2876+J2960+J3073+J3174</f>
        <v>228465.95999999996</v>
      </c>
      <c r="K389" s="123">
        <f>K554+K658+K733+K801+K882+K1072+K1207+K1457+K1910+K1975+K2069+K2140+K2210+K2313+K2370+K2482+K2578+K2876+K2960+K3073+K3174</f>
        <v>242173.91760000004</v>
      </c>
    </row>
    <row r="390" spans="1:11" x14ac:dyDescent="0.2">
      <c r="A390" s="117">
        <v>1.00027215E+19</v>
      </c>
      <c r="B390" s="118" t="s">
        <v>269</v>
      </c>
      <c r="C390" s="119">
        <v>745606</v>
      </c>
      <c r="D390" s="119">
        <v>201748.64</v>
      </c>
      <c r="E390" s="119">
        <v>464442.59</v>
      </c>
      <c r="F390" s="119">
        <v>281163.40999999997</v>
      </c>
      <c r="G390" s="119">
        <v>62.29</v>
      </c>
      <c r="H390" s="120">
        <f>H555+H659+H734+H802+H883+H991+H1073+H1208+H1329+H1458+H1911+H1976+H2070+H2141+H2211+H2314+H2371+H2483+H2579+H2753+H2877+H2961+H3074+H3175</f>
        <v>0</v>
      </c>
      <c r="I390" s="120">
        <f>I555+I659+I734+I802+I883+I991+I1073+I1208+I1329+I1458+I1911+I1976+I2070+I2141+I2211+I2314+I2371+I2483+I2579+I2753+I2877+I2961+I3074+I3175</f>
        <v>745606</v>
      </c>
      <c r="J390" s="120">
        <f>J555+J659+J734+J802+J883+J991+J1073+J1208+J1329+J1458+J1911+J1976+J2070+J2141+J2211+J2314+J2371+J2483+J2579+J2753+J2877+J2961+J3074+J3175</f>
        <v>803087.40000000014</v>
      </c>
      <c r="K390" s="123">
        <f>K555+K659+K734+K802+K883+K991+K1073+K1208+K1329+K1458+K1911+K1976+K2070+K2141+K2211+K2314+K2371+K2483+K2579+K2753+K2877+K2961+K3074+K3175</f>
        <v>851272.64399999997</v>
      </c>
    </row>
    <row r="391" spans="1:11" x14ac:dyDescent="0.2">
      <c r="A391" s="117">
        <v>1.0002722489999999E+19</v>
      </c>
      <c r="B391" s="118" t="s">
        <v>270</v>
      </c>
      <c r="C391" s="119">
        <v>496518</v>
      </c>
      <c r="D391" s="119">
        <v>51704.18</v>
      </c>
      <c r="E391" s="119">
        <v>133954.16</v>
      </c>
      <c r="F391" s="119">
        <v>362563.84000000003</v>
      </c>
      <c r="G391" s="119">
        <v>26.97</v>
      </c>
      <c r="H391" s="120">
        <f>H3075</f>
        <v>0</v>
      </c>
      <c r="I391" s="120">
        <f>I3075</f>
        <v>496518</v>
      </c>
      <c r="J391" s="120">
        <f>J3075</f>
        <v>526309.07999999996</v>
      </c>
      <c r="K391" s="123">
        <f>K3075</f>
        <v>557887.62479999999</v>
      </c>
    </row>
    <row r="392" spans="1:11" x14ac:dyDescent="0.2">
      <c r="A392" s="117">
        <v>1.0002722910000001E+19</v>
      </c>
      <c r="B392" s="118" t="s">
        <v>271</v>
      </c>
      <c r="C392" s="119">
        <v>45932</v>
      </c>
      <c r="D392" s="119">
        <v>3680.37</v>
      </c>
      <c r="E392" s="119">
        <v>21686.45</v>
      </c>
      <c r="F392" s="119">
        <v>24245.55</v>
      </c>
      <c r="G392" s="119">
        <v>47.21</v>
      </c>
      <c r="H392" s="120">
        <f>H1209</f>
        <v>0</v>
      </c>
      <c r="I392" s="120">
        <f>I1209</f>
        <v>45932</v>
      </c>
      <c r="J392" s="120">
        <f>J1209</f>
        <v>48687.92</v>
      </c>
      <c r="K392" s="123">
        <f>K1209</f>
        <v>51609.195200000002</v>
      </c>
    </row>
    <row r="393" spans="1:11" x14ac:dyDescent="0.2">
      <c r="A393" s="117">
        <v>1.00027236E+19</v>
      </c>
      <c r="B393" s="118" t="s">
        <v>272</v>
      </c>
      <c r="C393" s="119">
        <v>769934</v>
      </c>
      <c r="D393" s="119">
        <v>106800.95</v>
      </c>
      <c r="E393" s="119">
        <v>273626.01</v>
      </c>
      <c r="F393" s="119">
        <v>496307.99</v>
      </c>
      <c r="G393" s="119">
        <v>35.53</v>
      </c>
      <c r="H393" s="120">
        <f>H556+H1210+H2315+H2484+H2580+H2657+H2754+H2878+H3076</f>
        <v>0</v>
      </c>
      <c r="I393" s="120">
        <f>I556+I1210+I2315+I2484+I2580+I2657+I2754+I2878+I3076</f>
        <v>769934</v>
      </c>
      <c r="J393" s="120">
        <f>J556+J1210+J2315+J2484+J2580+J2657+J2754+J2878+J3076</f>
        <v>816130.04</v>
      </c>
      <c r="K393" s="123">
        <f>K556+K1210+K2315+K2484+K2580+K2657+K2754+K2878+K3076</f>
        <v>865097.84240000008</v>
      </c>
    </row>
    <row r="394" spans="1:11" x14ac:dyDescent="0.2">
      <c r="A394" s="117">
        <v>1.00027257E+19</v>
      </c>
      <c r="B394" s="118" t="s">
        <v>273</v>
      </c>
      <c r="C394" s="119">
        <v>1317844</v>
      </c>
      <c r="D394" s="119">
        <v>177933.54</v>
      </c>
      <c r="E394" s="119">
        <v>377716.22</v>
      </c>
      <c r="F394" s="119">
        <v>940127.78</v>
      </c>
      <c r="G394" s="119">
        <v>28.66</v>
      </c>
      <c r="H394" s="120">
        <f>H557+H735+H803+H1211+H1556+H2316+H2879+H3077+H3176</f>
        <v>0</v>
      </c>
      <c r="I394" s="120">
        <f>I557+I735+I803+I1211+I1556+I2316+I2879+I3077+I3176</f>
        <v>1317844</v>
      </c>
      <c r="J394" s="120">
        <f>J557+J735+J803+J1211+J1556+J2316+J2879+J3077+J3176</f>
        <v>1396914.6400000001</v>
      </c>
      <c r="K394" s="123">
        <f>K557+K735+K803+K1211+K1556+K2316+K2879+K3077+K3176</f>
        <v>1480729.5183999999</v>
      </c>
    </row>
    <row r="395" spans="1:11" x14ac:dyDescent="0.2">
      <c r="A395" s="117">
        <v>1.0002728E+19</v>
      </c>
      <c r="B395" s="118" t="s">
        <v>274</v>
      </c>
      <c r="C395" s="119">
        <v>2147978</v>
      </c>
      <c r="D395" s="119">
        <v>190487.27</v>
      </c>
      <c r="E395" s="119">
        <v>1058479.83</v>
      </c>
      <c r="F395" s="119">
        <v>1089498.17</v>
      </c>
      <c r="G395" s="119">
        <v>49.27</v>
      </c>
      <c r="H395" s="120">
        <f>H558+H1212+H1899+H2071+H2317+H2880</f>
        <v>0</v>
      </c>
      <c r="I395" s="120">
        <f>I558+I1212+I1899+I2071+I2317+I2880</f>
        <v>2147978</v>
      </c>
      <c r="J395" s="120">
        <f>J558+J1212+J1899+J2071+J2317+J2880</f>
        <v>2276856.6800000002</v>
      </c>
      <c r="K395" s="123">
        <f>K558+K1212+K1899+K2071+K2317+K2880</f>
        <v>2413468.0808000001</v>
      </c>
    </row>
    <row r="396" spans="1:11" x14ac:dyDescent="0.2">
      <c r="A396" s="117">
        <v>1.000272802E+19</v>
      </c>
      <c r="B396" s="118" t="s">
        <v>275</v>
      </c>
      <c r="C396" s="119">
        <v>46093</v>
      </c>
      <c r="D396" s="119">
        <v>0</v>
      </c>
      <c r="E396" s="119">
        <v>0</v>
      </c>
      <c r="F396" s="119">
        <v>46093</v>
      </c>
      <c r="G396" s="119">
        <v>0</v>
      </c>
      <c r="H396" s="120">
        <f>H559+H1213+H2318</f>
        <v>0</v>
      </c>
      <c r="I396" s="120">
        <f>I559+I1213+I2318</f>
        <v>46093</v>
      </c>
      <c r="J396" s="120">
        <f>J559+J1213+J2318</f>
        <v>48858.58</v>
      </c>
      <c r="K396" s="123">
        <f>K559+K1213+K2318</f>
        <v>51790.094799999999</v>
      </c>
    </row>
    <row r="397" spans="1:11" x14ac:dyDescent="0.2">
      <c r="A397" s="117">
        <v>1.00027288E+19</v>
      </c>
      <c r="B397" s="118" t="s">
        <v>276</v>
      </c>
      <c r="C397" s="119">
        <v>637775</v>
      </c>
      <c r="D397" s="119">
        <v>57081.64</v>
      </c>
      <c r="E397" s="119">
        <v>389276.4</v>
      </c>
      <c r="F397" s="119">
        <v>248498.6</v>
      </c>
      <c r="G397" s="119">
        <v>61.03</v>
      </c>
      <c r="H397" s="120">
        <f>H560+H884+H1214+H2319+H2485+H2581+H2881</f>
        <v>0</v>
      </c>
      <c r="I397" s="120">
        <f>I560+I884+I1214+I2319+I2485+I2581+I2881</f>
        <v>637775</v>
      </c>
      <c r="J397" s="120">
        <f>J560+J884+J1214+J2319+J2485+J2581+J2881</f>
        <v>682780.98</v>
      </c>
      <c r="K397" s="123">
        <f>K560+K884+K1214+K2319+K2485+K2581+K2881</f>
        <v>723747.83880000003</v>
      </c>
    </row>
    <row r="398" spans="1:11" x14ac:dyDescent="0.2">
      <c r="A398" s="117">
        <v>1.0002728849999999E+19</v>
      </c>
      <c r="B398" s="118" t="s">
        <v>277</v>
      </c>
      <c r="C398" s="119">
        <v>10600</v>
      </c>
      <c r="D398" s="119">
        <v>0</v>
      </c>
      <c r="E398" s="119">
        <v>0</v>
      </c>
      <c r="F398" s="119">
        <v>10600</v>
      </c>
      <c r="G398" s="119">
        <v>0</v>
      </c>
      <c r="H398" s="120">
        <f>H2582</f>
        <v>0</v>
      </c>
      <c r="I398" s="120">
        <f>I2582</f>
        <v>10600</v>
      </c>
      <c r="J398" s="120">
        <f>J2582</f>
        <v>11236</v>
      </c>
      <c r="K398" s="123">
        <f>K2582</f>
        <v>11910.16</v>
      </c>
    </row>
    <row r="399" spans="1:11" x14ac:dyDescent="0.2">
      <c r="A399" s="117">
        <v>1.0002728929999999E+19</v>
      </c>
      <c r="B399" s="118" t="s">
        <v>278</v>
      </c>
      <c r="C399" s="119">
        <v>588046</v>
      </c>
      <c r="D399" s="119">
        <v>0</v>
      </c>
      <c r="E399" s="119">
        <v>0</v>
      </c>
      <c r="F399" s="119">
        <v>588046</v>
      </c>
      <c r="G399" s="119">
        <v>0</v>
      </c>
      <c r="H399" s="120">
        <f>H2486</f>
        <v>0</v>
      </c>
      <c r="I399" s="120">
        <f>I2486</f>
        <v>588046</v>
      </c>
      <c r="J399" s="120">
        <f>J2486</f>
        <v>623328.76</v>
      </c>
      <c r="K399" s="123">
        <f>K2486</f>
        <v>660728.48560000001</v>
      </c>
    </row>
    <row r="400" spans="1:11" x14ac:dyDescent="0.2">
      <c r="A400" s="117">
        <v>1.00027292E+19</v>
      </c>
      <c r="B400" s="118" t="s">
        <v>279</v>
      </c>
      <c r="C400" s="119">
        <v>1094181</v>
      </c>
      <c r="D400" s="119">
        <v>95310.03</v>
      </c>
      <c r="E400" s="119">
        <v>545462.15</v>
      </c>
      <c r="F400" s="119">
        <v>548718.85</v>
      </c>
      <c r="G400" s="119">
        <v>49.85</v>
      </c>
      <c r="H400" s="120">
        <f>H561+H736+H1215+H2320+H2487+H2755+H2882</f>
        <v>0</v>
      </c>
      <c r="I400" s="120">
        <f>I561+I736+I1215+I2320+I2487+I2755+I2882</f>
        <v>1094181</v>
      </c>
      <c r="J400" s="120">
        <f>J561+J736+J1215+J2320+J2487+J2755+J2882</f>
        <v>1159831.8600000001</v>
      </c>
      <c r="K400" s="123">
        <f>K561+K736+K1215+K2320+K2487+K2755+K2882</f>
        <v>1229421.7715999999</v>
      </c>
    </row>
    <row r="401" spans="1:11" x14ac:dyDescent="0.2">
      <c r="A401" s="117"/>
      <c r="B401" s="118"/>
      <c r="C401" s="119"/>
      <c r="D401" s="119"/>
      <c r="E401" s="119"/>
      <c r="F401" s="119"/>
      <c r="G401" s="119"/>
      <c r="H401" s="120"/>
      <c r="I401" s="120"/>
      <c r="J401" s="120"/>
      <c r="K401" s="123"/>
    </row>
    <row r="402" spans="1:11" s="116" customFormat="1" ht="15" x14ac:dyDescent="0.25">
      <c r="A402" s="111"/>
      <c r="B402" s="112" t="s">
        <v>280</v>
      </c>
      <c r="C402" s="113">
        <v>8148576</v>
      </c>
      <c r="D402" s="113">
        <v>1070043.23</v>
      </c>
      <c r="E402" s="113">
        <v>3960608.9</v>
      </c>
      <c r="F402" s="113">
        <v>4187967.1</v>
      </c>
      <c r="G402" s="113">
        <v>48.6</v>
      </c>
      <c r="H402" s="114">
        <f>SUM(H388:H400)</f>
        <v>0</v>
      </c>
      <c r="I402" s="114">
        <f>SUM(I388:I400)</f>
        <v>8148576</v>
      </c>
      <c r="J402" s="114">
        <f>SUM(J388:J400)</f>
        <v>8659934.5199999996</v>
      </c>
      <c r="K402" s="124">
        <f>SUM(K388:K400)</f>
        <v>9179530.5911999997</v>
      </c>
    </row>
    <row r="403" spans="1:11" s="116" customFormat="1" ht="15" x14ac:dyDescent="0.25">
      <c r="A403" s="111"/>
      <c r="B403" s="112"/>
      <c r="C403" s="113"/>
      <c r="D403" s="113"/>
      <c r="E403" s="113"/>
      <c r="F403" s="113"/>
      <c r="G403" s="113"/>
      <c r="H403" s="114"/>
      <c r="I403" s="114"/>
      <c r="J403" s="114"/>
      <c r="K403" s="124"/>
    </row>
    <row r="404" spans="1:11" s="116" customFormat="1" ht="15" x14ac:dyDescent="0.25">
      <c r="A404" s="111"/>
      <c r="B404" s="112" t="s">
        <v>281</v>
      </c>
      <c r="C404" s="113">
        <v>182357898</v>
      </c>
      <c r="D404" s="113">
        <v>13150900.609999999</v>
      </c>
      <c r="E404" s="113">
        <v>77952886.069999993</v>
      </c>
      <c r="F404" s="113">
        <v>104405011.93000001</v>
      </c>
      <c r="G404" s="113">
        <v>42.74</v>
      </c>
      <c r="H404" s="114">
        <f>H219+H263+H313+H352+H360+H366+H372+H378+H384+H402</f>
        <v>20802949.600000001</v>
      </c>
      <c r="I404" s="114">
        <f>I219+I263+I313+I352+I360+I366+I372+I378+I384+I402</f>
        <v>203160847.59999996</v>
      </c>
      <c r="J404" s="114">
        <f>J219+J263+J313+J352+J360+J366+J372+J378+J384+J402</f>
        <v>203347351.48019999</v>
      </c>
      <c r="K404" s="124">
        <f>K219+K263+K313+K352+K360+K366+K372+K378+K384+K402</f>
        <v>212181393.30901203</v>
      </c>
    </row>
    <row r="405" spans="1:11" s="116" customFormat="1" ht="15" x14ac:dyDescent="0.25">
      <c r="A405" s="111"/>
      <c r="B405" s="112"/>
      <c r="C405" s="113"/>
      <c r="D405" s="113"/>
      <c r="E405" s="113"/>
      <c r="F405" s="113"/>
      <c r="G405" s="113"/>
      <c r="H405" s="114"/>
      <c r="I405" s="114"/>
      <c r="J405" s="114"/>
      <c r="K405" s="124"/>
    </row>
    <row r="406" spans="1:11" s="116" customFormat="1" ht="15" x14ac:dyDescent="0.25">
      <c r="A406" s="111"/>
      <c r="B406" s="112" t="s">
        <v>282</v>
      </c>
      <c r="C406" s="113">
        <v>-50437064</v>
      </c>
      <c r="D406" s="113">
        <v>-51079378.520000003</v>
      </c>
      <c r="E406" s="113">
        <v>-58100220.130000003</v>
      </c>
      <c r="F406" s="113">
        <v>7663156.1299999999</v>
      </c>
      <c r="G406" s="113">
        <v>115.19</v>
      </c>
      <c r="H406" s="114"/>
      <c r="I406" s="114"/>
      <c r="J406" s="114"/>
      <c r="K406" s="124"/>
    </row>
    <row r="407" spans="1:11" s="116" customFormat="1" ht="15" x14ac:dyDescent="0.25">
      <c r="A407" s="111"/>
      <c r="B407" s="112"/>
      <c r="C407" s="113"/>
      <c r="D407" s="113"/>
      <c r="E407" s="113"/>
      <c r="F407" s="113"/>
      <c r="G407" s="113"/>
      <c r="H407" s="114"/>
      <c r="I407" s="114"/>
      <c r="J407" s="114"/>
      <c r="K407" s="124"/>
    </row>
    <row r="408" spans="1:11" s="116" customFormat="1" ht="15" x14ac:dyDescent="0.25">
      <c r="A408" s="111"/>
      <c r="B408" s="112" t="s">
        <v>283</v>
      </c>
      <c r="C408" s="113"/>
      <c r="D408" s="113"/>
      <c r="E408" s="113"/>
      <c r="F408" s="113"/>
      <c r="G408" s="113"/>
      <c r="H408" s="114"/>
      <c r="I408" s="114"/>
      <c r="J408" s="114"/>
      <c r="K408" s="124"/>
    </row>
    <row r="409" spans="1:11" x14ac:dyDescent="0.2">
      <c r="A409" s="117"/>
      <c r="B409" s="118"/>
      <c r="C409" s="119"/>
      <c r="D409" s="119"/>
      <c r="E409" s="119"/>
      <c r="F409" s="119"/>
      <c r="G409" s="119"/>
      <c r="H409" s="120"/>
      <c r="I409" s="120"/>
      <c r="J409" s="120"/>
      <c r="K409" s="123"/>
    </row>
    <row r="410" spans="1:11" x14ac:dyDescent="0.2">
      <c r="A410" s="117">
        <v>1.000615142E+19</v>
      </c>
      <c r="B410" s="118" t="s">
        <v>284</v>
      </c>
      <c r="C410" s="119">
        <v>1500000</v>
      </c>
      <c r="D410" s="119">
        <v>0</v>
      </c>
      <c r="E410" s="119">
        <v>0</v>
      </c>
      <c r="F410" s="119">
        <v>1500000</v>
      </c>
      <c r="G410" s="119">
        <v>0</v>
      </c>
      <c r="H410" s="120">
        <f>H744+H1466+H1984</f>
        <v>-1300000</v>
      </c>
      <c r="I410" s="120">
        <f>I744+I1466+I1984</f>
        <v>200000</v>
      </c>
      <c r="J410" s="120">
        <f>J744+J1466+J1984</f>
        <v>0</v>
      </c>
      <c r="K410" s="123">
        <f>K744+K1466+K1984</f>
        <v>0</v>
      </c>
    </row>
    <row r="411" spans="1:11" x14ac:dyDescent="0.2">
      <c r="A411" s="117">
        <v>1.000642102E+19</v>
      </c>
      <c r="B411" s="118" t="s">
        <v>285</v>
      </c>
      <c r="C411" s="119">
        <v>700000</v>
      </c>
      <c r="D411" s="119">
        <v>0</v>
      </c>
      <c r="E411" s="119">
        <v>630486.56000000006</v>
      </c>
      <c r="F411" s="119">
        <v>69513.440000000002</v>
      </c>
      <c r="G411" s="119">
        <v>90.06</v>
      </c>
      <c r="H411" s="120">
        <f>H569</f>
        <v>-69513</v>
      </c>
      <c r="I411" s="120">
        <f>I569</f>
        <v>630487</v>
      </c>
      <c r="J411" s="120">
        <f>J569</f>
        <v>0</v>
      </c>
      <c r="K411" s="123">
        <f>K569</f>
        <v>2000000</v>
      </c>
    </row>
    <row r="412" spans="1:11" x14ac:dyDescent="0.2">
      <c r="A412" s="117">
        <v>1.000643302E+19</v>
      </c>
      <c r="B412" s="118" t="s">
        <v>286</v>
      </c>
      <c r="C412" s="119">
        <v>900000</v>
      </c>
      <c r="D412" s="119">
        <v>0</v>
      </c>
      <c r="E412" s="119">
        <v>0</v>
      </c>
      <c r="F412" s="119">
        <v>900000</v>
      </c>
      <c r="G412" s="119">
        <v>0</v>
      </c>
      <c r="H412" s="120">
        <f>H3085</f>
        <v>1500000</v>
      </c>
      <c r="I412" s="120">
        <f>I3085</f>
        <v>2400000</v>
      </c>
      <c r="J412" s="120">
        <f>J3085</f>
        <v>1800000</v>
      </c>
      <c r="K412" s="123">
        <f>K3085</f>
        <v>1000000</v>
      </c>
    </row>
    <row r="413" spans="1:11" x14ac:dyDescent="0.2">
      <c r="A413" s="117">
        <v>1.000645602E+19</v>
      </c>
      <c r="B413" s="118" t="s">
        <v>287</v>
      </c>
      <c r="C413" s="119">
        <v>150000</v>
      </c>
      <c r="D413" s="119">
        <v>0</v>
      </c>
      <c r="E413" s="119">
        <v>0</v>
      </c>
      <c r="F413" s="119">
        <v>150000</v>
      </c>
      <c r="G413" s="119">
        <v>0</v>
      </c>
      <c r="H413" s="120">
        <f>H1337</f>
        <v>0</v>
      </c>
      <c r="I413" s="120">
        <f>I1337</f>
        <v>150000</v>
      </c>
      <c r="J413" s="120">
        <f>J1337</f>
        <v>150000</v>
      </c>
      <c r="K413" s="123">
        <f>K1337</f>
        <v>0</v>
      </c>
    </row>
    <row r="414" spans="1:11" x14ac:dyDescent="0.2">
      <c r="A414" s="117">
        <v>1.000645642E+19</v>
      </c>
      <c r="B414" s="118" t="s">
        <v>288</v>
      </c>
      <c r="C414" s="119">
        <v>350000</v>
      </c>
      <c r="D414" s="119">
        <v>-1463.48</v>
      </c>
      <c r="E414" s="119">
        <v>-1463.48</v>
      </c>
      <c r="F414" s="119">
        <v>351463.48</v>
      </c>
      <c r="G414" s="119">
        <v>-0.41</v>
      </c>
      <c r="H414" s="120">
        <f>H2590+H2495</f>
        <v>-36000</v>
      </c>
      <c r="I414" s="120">
        <f>I2590+I2495</f>
        <v>314000</v>
      </c>
      <c r="J414" s="120">
        <f>J2590+J2495</f>
        <v>0</v>
      </c>
      <c r="K414" s="123">
        <f>K2590+K2495</f>
        <v>200000</v>
      </c>
    </row>
    <row r="415" spans="1:11" x14ac:dyDescent="0.2">
      <c r="A415" s="117">
        <v>1.000646002E+19</v>
      </c>
      <c r="B415" s="118" t="s">
        <v>289</v>
      </c>
      <c r="C415" s="119">
        <v>200000</v>
      </c>
      <c r="D415" s="119">
        <v>0</v>
      </c>
      <c r="E415" s="119">
        <v>160500</v>
      </c>
      <c r="F415" s="119">
        <v>39500</v>
      </c>
      <c r="G415" s="119">
        <v>80.25</v>
      </c>
      <c r="H415" s="120">
        <f>H2496</f>
        <v>-10000</v>
      </c>
      <c r="I415" s="120">
        <f>I2496</f>
        <v>190000</v>
      </c>
      <c r="J415" s="120">
        <f>J2496</f>
        <v>200000</v>
      </c>
      <c r="K415" s="123">
        <f>K2496</f>
        <v>0</v>
      </c>
    </row>
    <row r="416" spans="1:11" x14ac:dyDescent="0.2">
      <c r="A416" s="117">
        <v>1.000647042E+19</v>
      </c>
      <c r="B416" s="118" t="s">
        <v>290</v>
      </c>
      <c r="C416" s="119">
        <v>1400000</v>
      </c>
      <c r="D416" s="119">
        <v>178899.5</v>
      </c>
      <c r="E416" s="119">
        <v>294069.5</v>
      </c>
      <c r="F416" s="119">
        <v>1105930.5</v>
      </c>
      <c r="G416" s="119">
        <v>21</v>
      </c>
      <c r="H416" s="120">
        <f>H745+H746+H1391</f>
        <v>1375000</v>
      </c>
      <c r="I416" s="120">
        <f>I745+I746+I1391</f>
        <v>2775000</v>
      </c>
      <c r="J416" s="120">
        <f>J745+J746+J1391</f>
        <v>1650000</v>
      </c>
      <c r="K416" s="123">
        <f>K745+K746+K1391</f>
        <v>800000</v>
      </c>
    </row>
    <row r="417" spans="1:12" x14ac:dyDescent="0.2">
      <c r="A417" s="117">
        <v>1.000647242E+19</v>
      </c>
      <c r="B417" s="118" t="s">
        <v>291</v>
      </c>
      <c r="C417" s="119">
        <v>34861461</v>
      </c>
      <c r="D417" s="119">
        <v>5053229.7699999996</v>
      </c>
      <c r="E417" s="119">
        <v>23356852.129999999</v>
      </c>
      <c r="F417" s="119">
        <v>11504608.869999999</v>
      </c>
      <c r="G417" s="119">
        <v>66.989999999999995</v>
      </c>
      <c r="H417" s="120">
        <f>H2891+H2893+H2894+H2896+H2895+H2890+H2892</f>
        <v>-3505262.54</v>
      </c>
      <c r="I417" s="120">
        <f t="shared" ref="I417:K417" si="26">I2891+I2893+I2894+I2896+I2895+I2890+I2892</f>
        <v>31356198.460000001</v>
      </c>
      <c r="J417" s="120">
        <f t="shared" si="26"/>
        <v>24547585</v>
      </c>
      <c r="K417" s="120">
        <f t="shared" si="26"/>
        <v>21901023</v>
      </c>
    </row>
    <row r="418" spans="1:12" x14ac:dyDescent="0.2">
      <c r="A418" s="117">
        <v>1.000647352E+19</v>
      </c>
      <c r="B418" s="118" t="s">
        <v>292</v>
      </c>
      <c r="C418" s="119">
        <v>10175604</v>
      </c>
      <c r="D418" s="119">
        <v>937118.16</v>
      </c>
      <c r="E418" s="119">
        <v>7113651.1500000004</v>
      </c>
      <c r="F418" s="119">
        <v>3061952.85</v>
      </c>
      <c r="G418" s="119">
        <v>69.900000000000006</v>
      </c>
      <c r="H418" s="120">
        <f>H2497+H2897+H2498</f>
        <v>6903132.3500000006</v>
      </c>
      <c r="I418" s="120">
        <f t="shared" ref="I418:K418" si="27">I2497+I2897+I2498</f>
        <v>17078736.350000001</v>
      </c>
      <c r="J418" s="120">
        <f t="shared" si="27"/>
        <v>16393450</v>
      </c>
      <c r="K418" s="120">
        <f t="shared" si="27"/>
        <v>6295198</v>
      </c>
    </row>
    <row r="419" spans="1:12" x14ac:dyDescent="0.2">
      <c r="A419" s="117">
        <v>1.000655042E+19</v>
      </c>
      <c r="B419" s="118" t="s">
        <v>293</v>
      </c>
      <c r="C419" s="119">
        <v>200000</v>
      </c>
      <c r="D419" s="119">
        <v>45950</v>
      </c>
      <c r="E419" s="119">
        <v>143071.26999999999</v>
      </c>
      <c r="F419" s="119">
        <v>56928.73</v>
      </c>
      <c r="G419" s="119">
        <v>71.53</v>
      </c>
      <c r="H419" s="120">
        <f>H571+H667</f>
        <v>45950</v>
      </c>
      <c r="I419" s="120">
        <f>I571+I667</f>
        <v>245950</v>
      </c>
      <c r="J419" s="120">
        <f>J571+J667</f>
        <v>348707</v>
      </c>
      <c r="K419" s="123">
        <f>K571+K667</f>
        <v>351629.42</v>
      </c>
    </row>
    <row r="420" spans="1:12" x14ac:dyDescent="0.2">
      <c r="A420" s="117"/>
      <c r="B420" s="118" t="s">
        <v>1252</v>
      </c>
      <c r="C420" s="119"/>
      <c r="D420" s="119"/>
      <c r="E420" s="119"/>
      <c r="F420" s="119"/>
      <c r="G420" s="119"/>
      <c r="H420" s="120">
        <f>H2665</f>
        <v>486346.59</v>
      </c>
      <c r="I420" s="120">
        <f>I2665</f>
        <v>486346.59</v>
      </c>
      <c r="J420" s="120">
        <f>J2665</f>
        <v>0</v>
      </c>
      <c r="K420" s="123">
        <f>K2665</f>
        <v>0</v>
      </c>
    </row>
    <row r="421" spans="1:12" s="125" customFormat="1" ht="15" x14ac:dyDescent="0.25">
      <c r="A421" s="117"/>
      <c r="B421" s="118" t="s">
        <v>1254</v>
      </c>
      <c r="C421" s="119"/>
      <c r="D421" s="119"/>
      <c r="E421" s="119"/>
      <c r="F421" s="119"/>
      <c r="G421" s="119"/>
      <c r="H421" s="120">
        <f>H572</f>
        <v>2700899.2</v>
      </c>
      <c r="I421" s="120">
        <f>I572</f>
        <v>2700899.2</v>
      </c>
      <c r="J421" s="120">
        <f>J572</f>
        <v>0</v>
      </c>
      <c r="K421" s="123">
        <f>K572</f>
        <v>0</v>
      </c>
    </row>
    <row r="422" spans="1:12" s="125" customFormat="1" ht="15" x14ac:dyDescent="0.25">
      <c r="A422" s="117"/>
      <c r="B422" s="118" t="s">
        <v>1255</v>
      </c>
      <c r="C422" s="119"/>
      <c r="D422" s="119"/>
      <c r="E422" s="119"/>
      <c r="F422" s="119"/>
      <c r="G422" s="119"/>
      <c r="H422" s="127">
        <f>H2499</f>
        <v>36000</v>
      </c>
      <c r="I422" s="127">
        <f>I2499</f>
        <v>36000</v>
      </c>
      <c r="J422" s="127">
        <f>J2499</f>
        <v>0</v>
      </c>
      <c r="K422" s="128">
        <f>K2499</f>
        <v>0</v>
      </c>
    </row>
    <row r="423" spans="1:12" s="125" customFormat="1" ht="15" x14ac:dyDescent="0.25">
      <c r="A423" s="117"/>
      <c r="B423" s="118" t="s">
        <v>1256</v>
      </c>
      <c r="C423" s="119"/>
      <c r="D423" s="119"/>
      <c r="E423" s="119"/>
      <c r="F423" s="119"/>
      <c r="G423" s="119"/>
      <c r="H423" s="120">
        <f>H3086</f>
        <v>419070.31000000006</v>
      </c>
      <c r="I423" s="120">
        <f>I3086</f>
        <v>419070.31000000006</v>
      </c>
      <c r="J423" s="120">
        <f>J3086</f>
        <v>0</v>
      </c>
      <c r="K423" s="123">
        <f>K3086</f>
        <v>0</v>
      </c>
    </row>
    <row r="424" spans="1:12" ht="15" x14ac:dyDescent="0.25">
      <c r="A424" s="117"/>
      <c r="B424" s="118" t="s">
        <v>1276</v>
      </c>
      <c r="C424" s="119">
        <v>0</v>
      </c>
      <c r="D424" s="119"/>
      <c r="E424" s="119"/>
      <c r="F424" s="119"/>
      <c r="G424" s="119"/>
      <c r="H424" s="119"/>
      <c r="I424" s="120">
        <f t="shared" ref="I424:K425" si="28">I2898</f>
        <v>0</v>
      </c>
      <c r="J424" s="120">
        <f t="shared" si="28"/>
        <v>0</v>
      </c>
      <c r="K424" s="123">
        <f t="shared" si="28"/>
        <v>7000000</v>
      </c>
      <c r="L424" s="129"/>
    </row>
    <row r="425" spans="1:12" ht="15" x14ac:dyDescent="0.25">
      <c r="A425" s="117"/>
      <c r="B425" s="118" t="s">
        <v>1277</v>
      </c>
      <c r="C425" s="119">
        <v>0</v>
      </c>
      <c r="D425" s="119"/>
      <c r="E425" s="119"/>
      <c r="F425" s="119"/>
      <c r="G425" s="119"/>
      <c r="H425" s="119"/>
      <c r="I425" s="120">
        <f t="shared" si="28"/>
        <v>0</v>
      </c>
      <c r="J425" s="120">
        <f t="shared" si="28"/>
        <v>0</v>
      </c>
      <c r="K425" s="123">
        <f t="shared" si="28"/>
        <v>4826302</v>
      </c>
      <c r="L425" s="129"/>
    </row>
    <row r="426" spans="1:12" x14ac:dyDescent="0.2">
      <c r="A426" s="117"/>
      <c r="B426" s="130" t="s">
        <v>1278</v>
      </c>
      <c r="C426" s="119"/>
      <c r="D426" s="119"/>
      <c r="E426" s="119"/>
      <c r="F426" s="119"/>
      <c r="G426" s="119"/>
      <c r="H426" s="120">
        <f>H1985</f>
        <v>0</v>
      </c>
      <c r="I426" s="120">
        <f>I1985</f>
        <v>0</v>
      </c>
      <c r="J426" s="120">
        <f>J1985</f>
        <v>0</v>
      </c>
      <c r="K426" s="123">
        <f>K1985</f>
        <v>0</v>
      </c>
    </row>
    <row r="427" spans="1:12" s="125" customFormat="1" ht="15" x14ac:dyDescent="0.25">
      <c r="A427" s="117"/>
      <c r="B427" s="118" t="s">
        <v>1284</v>
      </c>
      <c r="C427" s="119"/>
      <c r="D427" s="119"/>
      <c r="E427" s="119"/>
      <c r="F427" s="119"/>
      <c r="G427" s="119"/>
      <c r="H427" s="120"/>
      <c r="I427" s="119"/>
      <c r="J427" s="120">
        <f>J2500+200000</f>
        <v>600000</v>
      </c>
      <c r="K427" s="123">
        <f>K2500</f>
        <v>0</v>
      </c>
    </row>
    <row r="428" spans="1:12" s="125" customFormat="1" ht="15" x14ac:dyDescent="0.25">
      <c r="A428" s="117"/>
      <c r="B428" s="118" t="s">
        <v>1285</v>
      </c>
      <c r="C428" s="119"/>
      <c r="D428" s="119"/>
      <c r="E428" s="119"/>
      <c r="F428" s="119"/>
      <c r="G428" s="119"/>
      <c r="H428" s="120"/>
      <c r="I428" s="119"/>
      <c r="J428" s="120">
        <f>J2501</f>
        <v>400000</v>
      </c>
      <c r="K428" s="123">
        <f>K2501</f>
        <v>0</v>
      </c>
    </row>
    <row r="429" spans="1:12" s="125" customFormat="1" ht="15" x14ac:dyDescent="0.25">
      <c r="A429" s="117"/>
      <c r="B429" s="118" t="s">
        <v>1286</v>
      </c>
      <c r="C429" s="119"/>
      <c r="D429" s="119"/>
      <c r="E429" s="119"/>
      <c r="F429" s="119"/>
      <c r="G429" s="119"/>
      <c r="H429" s="120"/>
      <c r="I429" s="119"/>
      <c r="J429" s="120">
        <f>J2666</f>
        <v>800000</v>
      </c>
      <c r="K429" s="123">
        <f>K2666</f>
        <v>0</v>
      </c>
    </row>
    <row r="430" spans="1:12" s="125" customFormat="1" ht="15" x14ac:dyDescent="0.25">
      <c r="A430" s="117"/>
      <c r="B430" s="118" t="s">
        <v>346</v>
      </c>
      <c r="C430" s="119"/>
      <c r="D430" s="119"/>
      <c r="E430" s="119"/>
      <c r="F430" s="119"/>
      <c r="G430" s="119"/>
      <c r="H430" s="120"/>
      <c r="I430" s="119"/>
      <c r="J430" s="120">
        <f>J3087</f>
        <v>750000</v>
      </c>
      <c r="K430" s="123">
        <f>K3087</f>
        <v>0</v>
      </c>
    </row>
    <row r="431" spans="1:12" s="125" customFormat="1" ht="15" x14ac:dyDescent="0.25">
      <c r="A431" s="117"/>
      <c r="B431" s="118" t="s">
        <v>1289</v>
      </c>
      <c r="C431" s="119">
        <f>C2079</f>
        <v>0</v>
      </c>
      <c r="D431" s="119">
        <f t="shared" ref="D431:K431" si="29">D2079</f>
        <v>0</v>
      </c>
      <c r="E431" s="119">
        <f t="shared" si="29"/>
        <v>0</v>
      </c>
      <c r="F431" s="119">
        <f t="shared" si="29"/>
        <v>0</v>
      </c>
      <c r="G431" s="119">
        <f t="shared" si="29"/>
        <v>0</v>
      </c>
      <c r="H431" s="119">
        <f t="shared" si="29"/>
        <v>400000</v>
      </c>
      <c r="I431" s="119">
        <f t="shared" si="29"/>
        <v>400000</v>
      </c>
      <c r="J431" s="119">
        <f t="shared" si="29"/>
        <v>0</v>
      </c>
      <c r="K431" s="119">
        <f t="shared" si="29"/>
        <v>0</v>
      </c>
    </row>
    <row r="432" spans="1:12" s="125" customFormat="1" ht="15" x14ac:dyDescent="0.25">
      <c r="A432" s="117"/>
      <c r="B432" s="118" t="s">
        <v>1290</v>
      </c>
      <c r="C432" s="119">
        <f>C2149</f>
        <v>0</v>
      </c>
      <c r="D432" s="119">
        <f t="shared" ref="D432:K432" si="30">D2149</f>
        <v>0</v>
      </c>
      <c r="E432" s="119">
        <f t="shared" si="30"/>
        <v>0</v>
      </c>
      <c r="F432" s="119">
        <f t="shared" si="30"/>
        <v>0</v>
      </c>
      <c r="G432" s="119">
        <f t="shared" si="30"/>
        <v>0</v>
      </c>
      <c r="H432" s="119">
        <f t="shared" si="30"/>
        <v>255000</v>
      </c>
      <c r="I432" s="119">
        <f t="shared" si="30"/>
        <v>255000</v>
      </c>
      <c r="J432" s="119">
        <f t="shared" si="30"/>
        <v>0</v>
      </c>
      <c r="K432" s="119">
        <f t="shared" si="30"/>
        <v>0</v>
      </c>
    </row>
    <row r="433" spans="1:11" s="125" customFormat="1" ht="15" x14ac:dyDescent="0.25">
      <c r="A433" s="117"/>
      <c r="B433" s="118" t="s">
        <v>1292</v>
      </c>
      <c r="C433" s="119">
        <f>C570</f>
        <v>0</v>
      </c>
      <c r="D433" s="119">
        <f t="shared" ref="D433:K433" si="31">D570</f>
        <v>0</v>
      </c>
      <c r="E433" s="119">
        <f t="shared" si="31"/>
        <v>0</v>
      </c>
      <c r="F433" s="119">
        <f t="shared" si="31"/>
        <v>0</v>
      </c>
      <c r="G433" s="119">
        <f t="shared" si="31"/>
        <v>0</v>
      </c>
      <c r="H433" s="119">
        <f t="shared" si="31"/>
        <v>400000</v>
      </c>
      <c r="I433" s="119">
        <f t="shared" si="31"/>
        <v>400000</v>
      </c>
      <c r="J433" s="119">
        <f t="shared" si="31"/>
        <v>0</v>
      </c>
      <c r="K433" s="119">
        <f t="shared" si="31"/>
        <v>0</v>
      </c>
    </row>
    <row r="434" spans="1:11" s="125" customFormat="1" ht="15" x14ac:dyDescent="0.25">
      <c r="A434" s="117"/>
      <c r="B434" s="118" t="s">
        <v>1287</v>
      </c>
      <c r="C434" s="119"/>
      <c r="D434" s="119"/>
      <c r="E434" s="119"/>
      <c r="F434" s="119"/>
      <c r="G434" s="119"/>
      <c r="H434" s="120"/>
      <c r="I434" s="119"/>
      <c r="J434" s="120">
        <f>J3088+J3089+J3090</f>
        <v>1500000</v>
      </c>
      <c r="K434" s="123">
        <f>K3088+K3089+K3090</f>
        <v>3000000</v>
      </c>
    </row>
    <row r="435" spans="1:11" x14ac:dyDescent="0.2">
      <c r="A435" s="117"/>
      <c r="B435" s="118"/>
      <c r="C435" s="119"/>
      <c r="D435" s="119"/>
      <c r="E435" s="119"/>
      <c r="F435" s="119"/>
      <c r="G435" s="119"/>
      <c r="H435" s="120"/>
      <c r="I435" s="120"/>
      <c r="J435" s="120"/>
      <c r="K435" s="123"/>
    </row>
    <row r="436" spans="1:11" s="116" customFormat="1" ht="15" x14ac:dyDescent="0.25">
      <c r="A436" s="111"/>
      <c r="B436" s="112" t="s">
        <v>294</v>
      </c>
      <c r="C436" s="113">
        <v>50437065</v>
      </c>
      <c r="D436" s="113">
        <v>6213733.9500000002</v>
      </c>
      <c r="E436" s="113">
        <v>31697167.129999999</v>
      </c>
      <c r="F436" s="113">
        <v>18739897.870000001</v>
      </c>
      <c r="G436" s="113">
        <v>62.84</v>
      </c>
      <c r="H436" s="114">
        <f>SUM(H410:H435)</f>
        <v>9600622.9100000001</v>
      </c>
      <c r="I436" s="114">
        <f>SUM(I410:I435)</f>
        <v>60037687.910000011</v>
      </c>
      <c r="J436" s="114">
        <f>SUM(J410:J435)</f>
        <v>49139742</v>
      </c>
      <c r="K436" s="124">
        <f>SUM(K410:K435)</f>
        <v>47374152.420000002</v>
      </c>
    </row>
    <row r="437" spans="1:11" s="116" customFormat="1" ht="15" x14ac:dyDescent="0.25">
      <c r="A437" s="111"/>
      <c r="B437" s="112"/>
      <c r="C437" s="113"/>
      <c r="D437" s="113"/>
      <c r="E437" s="113"/>
      <c r="F437" s="113"/>
      <c r="G437" s="113"/>
      <c r="H437" s="114"/>
      <c r="I437" s="114"/>
      <c r="J437" s="114"/>
      <c r="K437" s="124"/>
    </row>
    <row r="438" spans="1:11" s="116" customFormat="1" ht="15" x14ac:dyDescent="0.25">
      <c r="A438" s="111"/>
      <c r="B438" s="112" t="s">
        <v>295</v>
      </c>
      <c r="C438" s="113"/>
      <c r="D438" s="113"/>
      <c r="E438" s="113"/>
      <c r="F438" s="113"/>
      <c r="G438" s="113"/>
      <c r="H438" s="114"/>
      <c r="I438" s="114"/>
      <c r="J438" s="114"/>
      <c r="K438" s="124"/>
    </row>
    <row r="439" spans="1:11" s="116" customFormat="1" ht="15" x14ac:dyDescent="0.25">
      <c r="A439" s="111"/>
      <c r="B439" s="112" t="s">
        <v>8</v>
      </c>
      <c r="C439" s="113"/>
      <c r="D439" s="113"/>
      <c r="E439" s="113"/>
      <c r="F439" s="113"/>
      <c r="G439" s="113"/>
      <c r="H439" s="114"/>
      <c r="I439" s="114"/>
      <c r="J439" s="114"/>
      <c r="K439" s="124"/>
    </row>
    <row r="440" spans="1:11" s="116" customFormat="1" ht="15" x14ac:dyDescent="0.25">
      <c r="A440" s="111"/>
      <c r="B440" s="112" t="s">
        <v>80</v>
      </c>
      <c r="C440" s="113"/>
      <c r="D440" s="113"/>
      <c r="E440" s="113"/>
      <c r="F440" s="113"/>
      <c r="G440" s="113"/>
      <c r="H440" s="114"/>
      <c r="I440" s="114"/>
      <c r="J440" s="114"/>
      <c r="K440" s="124"/>
    </row>
    <row r="441" spans="1:11" x14ac:dyDescent="0.2">
      <c r="A441" s="117"/>
      <c r="B441" s="118"/>
      <c r="C441" s="119"/>
      <c r="D441" s="119"/>
      <c r="E441" s="119"/>
      <c r="F441" s="119"/>
      <c r="G441" s="119"/>
      <c r="H441" s="120"/>
      <c r="I441" s="120"/>
      <c r="J441" s="120"/>
      <c r="K441" s="123"/>
    </row>
    <row r="442" spans="1:11" x14ac:dyDescent="0.2">
      <c r="A442" s="117" t="s">
        <v>296</v>
      </c>
      <c r="B442" s="118" t="s">
        <v>81</v>
      </c>
      <c r="C442" s="119">
        <v>0</v>
      </c>
      <c r="D442" s="119">
        <v>0</v>
      </c>
      <c r="E442" s="119">
        <v>-160</v>
      </c>
      <c r="F442" s="119">
        <v>160</v>
      </c>
      <c r="G442" s="119">
        <v>0</v>
      </c>
      <c r="H442" s="120">
        <f>corporate!H6</f>
        <v>0</v>
      </c>
      <c r="I442" s="120">
        <f>corporate!I6</f>
        <v>0</v>
      </c>
      <c r="J442" s="120">
        <f>corporate!J6</f>
        <v>0</v>
      </c>
      <c r="K442" s="123">
        <f>corporate!K6</f>
        <v>0</v>
      </c>
    </row>
    <row r="443" spans="1:11" x14ac:dyDescent="0.2">
      <c r="A443" s="117" t="s">
        <v>297</v>
      </c>
      <c r="B443" s="118" t="s">
        <v>88</v>
      </c>
      <c r="C443" s="119">
        <v>-261765</v>
      </c>
      <c r="D443" s="119">
        <v>0</v>
      </c>
      <c r="E443" s="119">
        <v>0</v>
      </c>
      <c r="F443" s="119">
        <v>-261765</v>
      </c>
      <c r="G443" s="119">
        <v>0</v>
      </c>
      <c r="H443" s="120">
        <f>corporate!H7</f>
        <v>0</v>
      </c>
      <c r="I443" s="120">
        <f>corporate!I7</f>
        <v>-261765</v>
      </c>
      <c r="J443" s="120">
        <f>corporate!J7</f>
        <v>-277470.90000000002</v>
      </c>
      <c r="K443" s="123">
        <f>corporate!K7</f>
        <v>-294119.15400000004</v>
      </c>
    </row>
    <row r="444" spans="1:11" x14ac:dyDescent="0.2">
      <c r="A444" s="117"/>
      <c r="B444" s="118"/>
      <c r="C444" s="119"/>
      <c r="D444" s="119"/>
      <c r="E444" s="119"/>
      <c r="F444" s="119"/>
      <c r="G444" s="119"/>
      <c r="H444" s="120">
        <f>corporate!H8</f>
        <v>0</v>
      </c>
      <c r="I444" s="120">
        <f>corporate!I8</f>
        <v>0</v>
      </c>
      <c r="J444" s="120">
        <f>corporate!J8</f>
        <v>0</v>
      </c>
      <c r="K444" s="123">
        <f>corporate!K8</f>
        <v>0</v>
      </c>
    </row>
    <row r="445" spans="1:11" s="116" customFormat="1" ht="15" x14ac:dyDescent="0.25">
      <c r="A445" s="111"/>
      <c r="B445" s="112" t="s">
        <v>89</v>
      </c>
      <c r="C445" s="113">
        <v>-261765</v>
      </c>
      <c r="D445" s="113">
        <v>0</v>
      </c>
      <c r="E445" s="113">
        <v>-160</v>
      </c>
      <c r="F445" s="113">
        <v>-261605</v>
      </c>
      <c r="G445" s="113">
        <v>0.06</v>
      </c>
      <c r="H445" s="120">
        <f>corporate!H9</f>
        <v>0</v>
      </c>
      <c r="I445" s="120">
        <f>corporate!I9</f>
        <v>-261765</v>
      </c>
      <c r="J445" s="120">
        <f>corporate!J9</f>
        <v>-277470.90000000002</v>
      </c>
      <c r="K445" s="123">
        <f>corporate!K9</f>
        <v>-294119.15400000004</v>
      </c>
    </row>
    <row r="446" spans="1:11" s="116" customFormat="1" ht="15" x14ac:dyDescent="0.25">
      <c r="A446" s="111"/>
      <c r="B446" s="112"/>
      <c r="C446" s="113"/>
      <c r="D446" s="113"/>
      <c r="E446" s="113"/>
      <c r="F446" s="113"/>
      <c r="G446" s="113"/>
      <c r="H446" s="120">
        <f>corporate!H10</f>
        <v>0</v>
      </c>
      <c r="I446" s="120">
        <f>corporate!I10</f>
        <v>0</v>
      </c>
      <c r="J446" s="120">
        <f>corporate!J10</f>
        <v>0</v>
      </c>
      <c r="K446" s="123">
        <f>corporate!K10</f>
        <v>0</v>
      </c>
    </row>
    <row r="447" spans="1:11" s="116" customFormat="1" ht="15" x14ac:dyDescent="0.25">
      <c r="A447" s="111"/>
      <c r="B447" s="112" t="s">
        <v>90</v>
      </c>
      <c r="C447" s="113">
        <v>-261765</v>
      </c>
      <c r="D447" s="113">
        <v>0</v>
      </c>
      <c r="E447" s="113">
        <v>-160</v>
      </c>
      <c r="F447" s="113">
        <v>-261605</v>
      </c>
      <c r="G447" s="113">
        <v>0.06</v>
      </c>
      <c r="H447" s="120">
        <f>corporate!H11</f>
        <v>0</v>
      </c>
      <c r="I447" s="120">
        <f>corporate!I11</f>
        <v>-261765</v>
      </c>
      <c r="J447" s="120">
        <f>corporate!J11</f>
        <v>-277470.90000000002</v>
      </c>
      <c r="K447" s="123">
        <f>corporate!K11</f>
        <v>-294119.15400000004</v>
      </c>
    </row>
    <row r="448" spans="1:11" s="116" customFormat="1" ht="15" x14ac:dyDescent="0.25">
      <c r="A448" s="111"/>
      <c r="B448" s="112"/>
      <c r="C448" s="113"/>
      <c r="D448" s="113"/>
      <c r="E448" s="113"/>
      <c r="F448" s="113"/>
      <c r="G448" s="113"/>
      <c r="H448" s="120">
        <f>corporate!H12</f>
        <v>0</v>
      </c>
      <c r="I448" s="120">
        <f>corporate!I12</f>
        <v>0</v>
      </c>
      <c r="J448" s="120">
        <f>corporate!J12</f>
        <v>0</v>
      </c>
      <c r="K448" s="123">
        <f>corporate!K12</f>
        <v>0</v>
      </c>
    </row>
    <row r="449" spans="1:11" s="116" customFormat="1" ht="15" x14ac:dyDescent="0.25">
      <c r="A449" s="111"/>
      <c r="B449" s="112" t="s">
        <v>91</v>
      </c>
      <c r="C449" s="113">
        <v>-261765</v>
      </c>
      <c r="D449" s="113">
        <v>0</v>
      </c>
      <c r="E449" s="113">
        <v>-160</v>
      </c>
      <c r="F449" s="113">
        <v>-261605</v>
      </c>
      <c r="G449" s="113">
        <v>0.06</v>
      </c>
      <c r="H449" s="120">
        <f>corporate!H13</f>
        <v>0</v>
      </c>
      <c r="I449" s="120">
        <f>corporate!I13</f>
        <v>-261765</v>
      </c>
      <c r="J449" s="120">
        <f>corporate!J13</f>
        <v>-277470.90000000002</v>
      </c>
      <c r="K449" s="123">
        <f>corporate!K13</f>
        <v>-294119.15400000004</v>
      </c>
    </row>
    <row r="450" spans="1:11" x14ac:dyDescent="0.2">
      <c r="A450" s="117"/>
      <c r="B450" s="118"/>
      <c r="C450" s="119"/>
      <c r="D450" s="119"/>
      <c r="E450" s="119"/>
      <c r="F450" s="119"/>
      <c r="G450" s="119"/>
      <c r="H450" s="120"/>
      <c r="I450" s="120"/>
      <c r="J450" s="120"/>
      <c r="K450" s="123"/>
    </row>
    <row r="451" spans="1:11" s="116" customFormat="1" ht="15" x14ac:dyDescent="0.25">
      <c r="A451" s="111"/>
      <c r="B451" s="112" t="s">
        <v>92</v>
      </c>
      <c r="C451" s="113"/>
      <c r="D451" s="113"/>
      <c r="E451" s="113"/>
      <c r="F451" s="113"/>
      <c r="G451" s="113"/>
      <c r="H451" s="120"/>
      <c r="I451" s="120"/>
      <c r="J451" s="120"/>
      <c r="K451" s="123"/>
    </row>
    <row r="452" spans="1:11" s="116" customFormat="1" ht="15" x14ac:dyDescent="0.25">
      <c r="A452" s="111"/>
      <c r="B452" s="112" t="s">
        <v>93</v>
      </c>
      <c r="C452" s="113"/>
      <c r="D452" s="113"/>
      <c r="E452" s="113"/>
      <c r="F452" s="113"/>
      <c r="G452" s="113"/>
      <c r="H452" s="120"/>
      <c r="I452" s="120"/>
      <c r="J452" s="120"/>
      <c r="K452" s="123"/>
    </row>
    <row r="453" spans="1:11" s="116" customFormat="1" ht="15" x14ac:dyDescent="0.25">
      <c r="A453" s="111"/>
      <c r="B453" s="112" t="s">
        <v>94</v>
      </c>
      <c r="C453" s="113"/>
      <c r="D453" s="113"/>
      <c r="E453" s="113"/>
      <c r="F453" s="113"/>
      <c r="G453" s="113"/>
      <c r="H453" s="120"/>
      <c r="I453" s="120"/>
      <c r="J453" s="120"/>
      <c r="K453" s="123"/>
    </row>
    <row r="454" spans="1:11" s="116" customFormat="1" ht="15" x14ac:dyDescent="0.25">
      <c r="A454" s="111"/>
      <c r="B454" s="112" t="s">
        <v>95</v>
      </c>
      <c r="C454" s="113"/>
      <c r="D454" s="113"/>
      <c r="E454" s="113"/>
      <c r="F454" s="113"/>
      <c r="G454" s="113"/>
      <c r="H454" s="120"/>
      <c r="I454" s="120"/>
      <c r="J454" s="120"/>
      <c r="K454" s="123"/>
    </row>
    <row r="455" spans="1:11" s="116" customFormat="1" ht="15" x14ac:dyDescent="0.25">
      <c r="A455" s="111"/>
      <c r="B455" s="112" t="s">
        <v>106</v>
      </c>
      <c r="C455" s="113"/>
      <c r="D455" s="113"/>
      <c r="E455" s="113"/>
      <c r="F455" s="113"/>
      <c r="G455" s="113"/>
      <c r="H455" s="120"/>
      <c r="I455" s="120"/>
      <c r="J455" s="120"/>
      <c r="K455" s="123"/>
    </row>
    <row r="456" spans="1:11" x14ac:dyDescent="0.2">
      <c r="A456" s="117"/>
      <c r="B456" s="118"/>
      <c r="C456" s="119"/>
      <c r="D456" s="119"/>
      <c r="E456" s="119"/>
      <c r="F456" s="119"/>
      <c r="G456" s="119"/>
      <c r="H456" s="120"/>
      <c r="I456" s="120"/>
      <c r="J456" s="120"/>
      <c r="K456" s="123"/>
    </row>
    <row r="457" spans="1:11" x14ac:dyDescent="0.2">
      <c r="A457" s="117" t="s">
        <v>298</v>
      </c>
      <c r="B457" s="118" t="s">
        <v>107</v>
      </c>
      <c r="C457" s="119">
        <v>1119328</v>
      </c>
      <c r="D457" s="119">
        <v>65307.86</v>
      </c>
      <c r="E457" s="119">
        <v>200173.53</v>
      </c>
      <c r="F457" s="119">
        <v>919154.47</v>
      </c>
      <c r="G457" s="119">
        <v>17.88</v>
      </c>
      <c r="H457" s="120">
        <f>corporate!H21</f>
        <v>-90410</v>
      </c>
      <c r="I457" s="120">
        <f>corporate!I21</f>
        <v>1028918</v>
      </c>
      <c r="J457" s="120">
        <f>corporate!J21</f>
        <v>1090653.08</v>
      </c>
      <c r="K457" s="123">
        <f>corporate!K21</f>
        <v>1156092.2648</v>
      </c>
    </row>
    <row r="458" spans="1:11" x14ac:dyDescent="0.2">
      <c r="A458" s="117" t="s">
        <v>299</v>
      </c>
      <c r="B458" s="118" t="s">
        <v>108</v>
      </c>
      <c r="C458" s="119">
        <v>31293</v>
      </c>
      <c r="D458" s="119">
        <v>0</v>
      </c>
      <c r="E458" s="119">
        <v>0</v>
      </c>
      <c r="F458" s="119">
        <v>31293</v>
      </c>
      <c r="G458" s="119">
        <v>0</v>
      </c>
      <c r="H458" s="120">
        <f>corporate!H22</f>
        <v>0</v>
      </c>
      <c r="I458" s="120">
        <f>corporate!I22</f>
        <v>31293</v>
      </c>
      <c r="J458" s="120">
        <f>corporate!J22</f>
        <v>33170.58</v>
      </c>
      <c r="K458" s="123">
        <f>corporate!K22</f>
        <v>35160.8148</v>
      </c>
    </row>
    <row r="459" spans="1:11" x14ac:dyDescent="0.2">
      <c r="A459" s="117" t="s">
        <v>300</v>
      </c>
      <c r="B459" s="118" t="s">
        <v>109</v>
      </c>
      <c r="C459" s="119">
        <v>0</v>
      </c>
      <c r="D459" s="119">
        <v>3333.33</v>
      </c>
      <c r="E459" s="119">
        <v>45205.35</v>
      </c>
      <c r="F459" s="119">
        <v>-45205.35</v>
      </c>
      <c r="G459" s="119">
        <v>0</v>
      </c>
      <c r="H459" s="120">
        <f>corporate!H23</f>
        <v>90410</v>
      </c>
      <c r="I459" s="120">
        <f>corporate!I23</f>
        <v>90410</v>
      </c>
      <c r="J459" s="120">
        <f>corporate!J23</f>
        <v>95834.6</v>
      </c>
      <c r="K459" s="123">
        <f>corporate!K23</f>
        <v>101584.67600000001</v>
      </c>
    </row>
    <row r="460" spans="1:11" x14ac:dyDescent="0.2">
      <c r="A460" s="117"/>
      <c r="B460" s="118"/>
      <c r="C460" s="119"/>
      <c r="D460" s="119"/>
      <c r="E460" s="119"/>
      <c r="F460" s="119"/>
      <c r="G460" s="119"/>
      <c r="H460" s="120">
        <f>corporate!H24</f>
        <v>0</v>
      </c>
      <c r="I460" s="120">
        <f>corporate!I24</f>
        <v>0</v>
      </c>
      <c r="J460" s="120">
        <f>corporate!J24</f>
        <v>0</v>
      </c>
      <c r="K460" s="123">
        <f>corporate!K24</f>
        <v>0</v>
      </c>
    </row>
    <row r="461" spans="1:11" s="116" customFormat="1" ht="15" x14ac:dyDescent="0.25">
      <c r="A461" s="111"/>
      <c r="B461" s="112" t="s">
        <v>110</v>
      </c>
      <c r="C461" s="113">
        <v>1150621</v>
      </c>
      <c r="D461" s="113">
        <v>68641.19</v>
      </c>
      <c r="E461" s="113">
        <v>245378.88</v>
      </c>
      <c r="F461" s="113">
        <v>905242.12</v>
      </c>
      <c r="G461" s="113">
        <v>21.32</v>
      </c>
      <c r="H461" s="120">
        <f>corporate!H25</f>
        <v>0</v>
      </c>
      <c r="I461" s="120">
        <f>corporate!I25</f>
        <v>1150621</v>
      </c>
      <c r="J461" s="120">
        <f>corporate!J25</f>
        <v>1219658.26</v>
      </c>
      <c r="K461" s="123">
        <f>corporate!K25</f>
        <v>1292837.7556</v>
      </c>
    </row>
    <row r="462" spans="1:11" s="116" customFormat="1" ht="15" x14ac:dyDescent="0.25">
      <c r="A462" s="111"/>
      <c r="B462" s="112"/>
      <c r="C462" s="113"/>
      <c r="D462" s="113"/>
      <c r="E462" s="113"/>
      <c r="F462" s="113"/>
      <c r="G462" s="113"/>
      <c r="H462" s="120">
        <f>corporate!H26</f>
        <v>0</v>
      </c>
      <c r="I462" s="120">
        <f>corporate!I26</f>
        <v>0</v>
      </c>
      <c r="J462" s="120">
        <f>corporate!J26</f>
        <v>0</v>
      </c>
      <c r="K462" s="123">
        <f>corporate!K26</f>
        <v>0</v>
      </c>
    </row>
    <row r="463" spans="1:11" s="116" customFormat="1" ht="15" x14ac:dyDescent="0.25">
      <c r="A463" s="111"/>
      <c r="B463" s="112" t="s">
        <v>125</v>
      </c>
      <c r="C463" s="113">
        <v>1150621</v>
      </c>
      <c r="D463" s="113">
        <v>68641.19</v>
      </c>
      <c r="E463" s="113">
        <v>245378.88</v>
      </c>
      <c r="F463" s="113">
        <v>905242.12</v>
      </c>
      <c r="G463" s="113">
        <v>21.32</v>
      </c>
      <c r="H463" s="120">
        <f>corporate!H27</f>
        <v>0</v>
      </c>
      <c r="I463" s="120">
        <f>corporate!I27</f>
        <v>1150621</v>
      </c>
      <c r="J463" s="120">
        <f>corporate!J27</f>
        <v>1219658.26</v>
      </c>
      <c r="K463" s="123">
        <f>corporate!K27</f>
        <v>1292837.7556</v>
      </c>
    </row>
    <row r="464" spans="1:11" s="116" customFormat="1" ht="15" x14ac:dyDescent="0.25">
      <c r="A464" s="111"/>
      <c r="B464" s="112"/>
      <c r="C464" s="113"/>
      <c r="D464" s="113"/>
      <c r="E464" s="113"/>
      <c r="F464" s="113"/>
      <c r="G464" s="113"/>
      <c r="H464" s="120"/>
      <c r="I464" s="120"/>
      <c r="J464" s="120"/>
      <c r="K464" s="123"/>
    </row>
    <row r="465" spans="1:11" s="116" customFormat="1" ht="15" x14ac:dyDescent="0.25">
      <c r="A465" s="111"/>
      <c r="B465" s="112" t="s">
        <v>126</v>
      </c>
      <c r="C465" s="113"/>
      <c r="D465" s="113"/>
      <c r="E465" s="113"/>
      <c r="F465" s="113"/>
      <c r="G465" s="113"/>
      <c r="H465" s="120"/>
      <c r="I465" s="120"/>
      <c r="J465" s="120"/>
      <c r="K465" s="123"/>
    </row>
    <row r="466" spans="1:11" x14ac:dyDescent="0.2">
      <c r="A466" s="117"/>
      <c r="B466" s="118"/>
      <c r="C466" s="119"/>
      <c r="D466" s="119"/>
      <c r="E466" s="119"/>
      <c r="F466" s="119"/>
      <c r="G466" s="119"/>
      <c r="H466" s="120"/>
      <c r="I466" s="120"/>
      <c r="J466" s="120"/>
      <c r="K466" s="123"/>
    </row>
    <row r="467" spans="1:11" x14ac:dyDescent="0.2">
      <c r="A467" s="117">
        <v>3.505209992E+19</v>
      </c>
      <c r="B467" s="118" t="s">
        <v>127</v>
      </c>
      <c r="C467" s="119">
        <v>1150621</v>
      </c>
      <c r="D467" s="119">
        <v>68641.19</v>
      </c>
      <c r="E467" s="119">
        <v>245378.88</v>
      </c>
      <c r="F467" s="119">
        <v>905242.12</v>
      </c>
      <c r="G467" s="119">
        <v>21.32</v>
      </c>
      <c r="H467" s="120">
        <f>corporate!H31</f>
        <v>0</v>
      </c>
      <c r="I467" s="120">
        <f>corporate!I31</f>
        <v>1150621</v>
      </c>
      <c r="J467" s="120">
        <f>corporate!J31</f>
        <v>1219658.26</v>
      </c>
      <c r="K467" s="123">
        <f>corporate!K31</f>
        <v>1292837.7556</v>
      </c>
    </row>
    <row r="468" spans="1:11" x14ac:dyDescent="0.2">
      <c r="A468" s="117"/>
      <c r="B468" s="118"/>
      <c r="C468" s="119"/>
      <c r="D468" s="119"/>
      <c r="E468" s="119"/>
      <c r="F468" s="119"/>
      <c r="G468" s="119"/>
      <c r="H468" s="120"/>
      <c r="I468" s="120"/>
      <c r="J468" s="120"/>
      <c r="K468" s="123"/>
    </row>
    <row r="469" spans="1:11" s="116" customFormat="1" ht="15" x14ac:dyDescent="0.25">
      <c r="A469" s="111"/>
      <c r="B469" s="112" t="s">
        <v>128</v>
      </c>
      <c r="C469" s="113"/>
      <c r="D469" s="113"/>
      <c r="E469" s="113"/>
      <c r="F469" s="113"/>
      <c r="G469" s="113"/>
      <c r="H469" s="120"/>
      <c r="I469" s="120"/>
      <c r="J469" s="120"/>
      <c r="K469" s="123"/>
    </row>
    <row r="470" spans="1:11" s="116" customFormat="1" ht="15" x14ac:dyDescent="0.25">
      <c r="A470" s="111"/>
      <c r="B470" s="112" t="s">
        <v>129</v>
      </c>
      <c r="C470" s="113"/>
      <c r="D470" s="113"/>
      <c r="E470" s="113"/>
      <c r="F470" s="113"/>
      <c r="G470" s="113"/>
      <c r="H470" s="120"/>
      <c r="I470" s="120"/>
      <c r="J470" s="120"/>
      <c r="K470" s="123"/>
    </row>
    <row r="471" spans="1:11" x14ac:dyDescent="0.2">
      <c r="A471" s="117"/>
      <c r="B471" s="118"/>
      <c r="C471" s="119"/>
      <c r="D471" s="119"/>
      <c r="E471" s="119"/>
      <c r="F471" s="119"/>
      <c r="G471" s="119"/>
      <c r="H471" s="120"/>
      <c r="I471" s="120"/>
      <c r="J471" s="120"/>
      <c r="K471" s="123"/>
    </row>
    <row r="472" spans="1:11" x14ac:dyDescent="0.2">
      <c r="A472" s="117" t="s">
        <v>301</v>
      </c>
      <c r="B472" s="118" t="s">
        <v>130</v>
      </c>
      <c r="C472" s="119">
        <v>5025983</v>
      </c>
      <c r="D472" s="119">
        <v>409304.37</v>
      </c>
      <c r="E472" s="119">
        <v>2393129.7400000002</v>
      </c>
      <c r="F472" s="119">
        <v>2632853.2599999998</v>
      </c>
      <c r="G472" s="119">
        <v>47.61</v>
      </c>
      <c r="H472" s="120">
        <f>corporate!H36</f>
        <v>0</v>
      </c>
      <c r="I472" s="120">
        <f>corporate!I36</f>
        <v>5025983</v>
      </c>
      <c r="J472" s="120">
        <f>corporate!J36</f>
        <v>5327541.9800000004</v>
      </c>
      <c r="K472" s="123">
        <f>corporate!K36</f>
        <v>5647194.4988000002</v>
      </c>
    </row>
    <row r="473" spans="1:11" x14ac:dyDescent="0.2">
      <c r="A473" s="117" t="s">
        <v>302</v>
      </c>
      <c r="B473" s="118" t="s">
        <v>131</v>
      </c>
      <c r="C473" s="119">
        <v>610252</v>
      </c>
      <c r="D473" s="119">
        <v>50003.57</v>
      </c>
      <c r="E473" s="119">
        <v>144131.51999999999</v>
      </c>
      <c r="F473" s="119">
        <v>466120.48</v>
      </c>
      <c r="G473" s="119">
        <v>23.61</v>
      </c>
      <c r="H473" s="120">
        <f>corporate!H37</f>
        <v>0</v>
      </c>
      <c r="I473" s="120">
        <f>corporate!I37</f>
        <v>610252</v>
      </c>
      <c r="J473" s="120">
        <f>corporate!J37</f>
        <v>646867.12</v>
      </c>
      <c r="K473" s="123">
        <f>corporate!K37</f>
        <v>685679.14720000001</v>
      </c>
    </row>
    <row r="474" spans="1:11" x14ac:dyDescent="0.2">
      <c r="A474" s="117" t="s">
        <v>303</v>
      </c>
      <c r="B474" s="118" t="s">
        <v>132</v>
      </c>
      <c r="C474" s="119">
        <v>38100</v>
      </c>
      <c r="D474" s="119">
        <v>3172.75</v>
      </c>
      <c r="E474" s="119">
        <v>29036.49</v>
      </c>
      <c r="F474" s="119">
        <v>9063.51</v>
      </c>
      <c r="G474" s="119">
        <v>76.209999999999994</v>
      </c>
      <c r="H474" s="120">
        <f>corporate!H38</f>
        <v>0</v>
      </c>
      <c r="I474" s="120">
        <f>corporate!I38</f>
        <v>38100</v>
      </c>
      <c r="J474" s="120">
        <f>corporate!J38</f>
        <v>40386</v>
      </c>
      <c r="K474" s="123">
        <f>corporate!K38</f>
        <v>42809.16</v>
      </c>
    </row>
    <row r="475" spans="1:11" x14ac:dyDescent="0.2">
      <c r="A475" s="117" t="s">
        <v>304</v>
      </c>
      <c r="B475" s="118" t="s">
        <v>133</v>
      </c>
      <c r="C475" s="119">
        <v>6264</v>
      </c>
      <c r="D475" s="119">
        <v>0</v>
      </c>
      <c r="E475" s="119">
        <v>0</v>
      </c>
      <c r="F475" s="119">
        <v>6264</v>
      </c>
      <c r="G475" s="119">
        <v>0</v>
      </c>
      <c r="H475" s="120">
        <f>corporate!H39</f>
        <v>0</v>
      </c>
      <c r="I475" s="120">
        <f>corporate!I39</f>
        <v>6264</v>
      </c>
      <c r="J475" s="120">
        <f>corporate!J39</f>
        <v>6639.84</v>
      </c>
      <c r="K475" s="123">
        <f>corporate!K39</f>
        <v>7038.2304000000004</v>
      </c>
    </row>
    <row r="476" spans="1:11" x14ac:dyDescent="0.2">
      <c r="A476" s="117" t="s">
        <v>305</v>
      </c>
      <c r="B476" s="118" t="s">
        <v>135</v>
      </c>
      <c r="C476" s="119">
        <v>162681</v>
      </c>
      <c r="D476" s="119">
        <v>0</v>
      </c>
      <c r="E476" s="119">
        <v>0</v>
      </c>
      <c r="F476" s="119">
        <v>162681</v>
      </c>
      <c r="G476" s="119">
        <v>0</v>
      </c>
      <c r="H476" s="120">
        <f>corporate!H40</f>
        <v>0</v>
      </c>
      <c r="I476" s="120">
        <f>corporate!I40</f>
        <v>162681</v>
      </c>
      <c r="J476" s="120">
        <f>corporate!J40</f>
        <v>172441.86</v>
      </c>
      <c r="K476" s="123">
        <f>corporate!K40</f>
        <v>182788.37159999998</v>
      </c>
    </row>
    <row r="477" spans="1:11" x14ac:dyDescent="0.2">
      <c r="A477" s="117" t="s">
        <v>306</v>
      </c>
      <c r="B477" s="118" t="s">
        <v>136</v>
      </c>
      <c r="C477" s="119">
        <v>144535</v>
      </c>
      <c r="D477" s="119">
        <v>14704.67</v>
      </c>
      <c r="E477" s="119">
        <v>76037.320000000007</v>
      </c>
      <c r="F477" s="119">
        <v>68497.679999999993</v>
      </c>
      <c r="G477" s="119">
        <v>52.6</v>
      </c>
      <c r="H477" s="120">
        <f>corporate!H41</f>
        <v>0</v>
      </c>
      <c r="I477" s="120">
        <f>corporate!I41</f>
        <v>144535</v>
      </c>
      <c r="J477" s="120">
        <f>corporate!J41</f>
        <v>153207.1</v>
      </c>
      <c r="K477" s="123">
        <f>corporate!K41</f>
        <v>162399.52600000001</v>
      </c>
    </row>
    <row r="478" spans="1:11" x14ac:dyDescent="0.2">
      <c r="A478" s="117" t="s">
        <v>307</v>
      </c>
      <c r="B478" s="118" t="s">
        <v>137</v>
      </c>
      <c r="C478" s="119">
        <v>90398</v>
      </c>
      <c r="D478" s="119">
        <v>4281.1099999999997</v>
      </c>
      <c r="E478" s="119">
        <v>27276.83</v>
      </c>
      <c r="F478" s="119">
        <v>63121.17</v>
      </c>
      <c r="G478" s="119">
        <v>30.17</v>
      </c>
      <c r="H478" s="120">
        <f>corporate!H42</f>
        <v>0</v>
      </c>
      <c r="I478" s="120">
        <f>corporate!I42</f>
        <v>90398</v>
      </c>
      <c r="J478" s="120">
        <f>corporate!J42</f>
        <v>95821.88</v>
      </c>
      <c r="K478" s="123">
        <f>corporate!K42</f>
        <v>101571.1928</v>
      </c>
    </row>
    <row r="479" spans="1:11" x14ac:dyDescent="0.2">
      <c r="A479" s="117" t="s">
        <v>308</v>
      </c>
      <c r="B479" s="118" t="s">
        <v>138</v>
      </c>
      <c r="C479" s="119">
        <v>11562</v>
      </c>
      <c r="D479" s="119">
        <v>18234.54</v>
      </c>
      <c r="E479" s="119">
        <v>36469.08</v>
      </c>
      <c r="F479" s="119">
        <v>-24907.08</v>
      </c>
      <c r="G479" s="119">
        <v>315.42</v>
      </c>
      <c r="H479" s="120">
        <f>corporate!H43</f>
        <v>72938.16</v>
      </c>
      <c r="I479" s="120">
        <f>corporate!I43</f>
        <v>84500.160000000003</v>
      </c>
      <c r="J479" s="120">
        <f>corporate!J43</f>
        <v>89570.169600000008</v>
      </c>
      <c r="K479" s="123">
        <f>corporate!K43</f>
        <v>94944.379776000016</v>
      </c>
    </row>
    <row r="480" spans="1:11" x14ac:dyDescent="0.2">
      <c r="A480" s="117" t="s">
        <v>309</v>
      </c>
      <c r="B480" s="118" t="s">
        <v>140</v>
      </c>
      <c r="C480" s="119">
        <v>0</v>
      </c>
      <c r="D480" s="119">
        <v>0</v>
      </c>
      <c r="E480" s="119">
        <v>38488.559999999998</v>
      </c>
      <c r="F480" s="119">
        <v>-38488.559999999998</v>
      </c>
      <c r="G480" s="119">
        <v>0</v>
      </c>
      <c r="H480" s="120">
        <f>corporate!H44</f>
        <v>38489</v>
      </c>
      <c r="I480" s="120">
        <f>corporate!I44</f>
        <v>38489</v>
      </c>
      <c r="J480" s="120">
        <f>corporate!J44</f>
        <v>40798.339999999997</v>
      </c>
      <c r="K480" s="123">
        <f>corporate!K44</f>
        <v>43246.240399999995</v>
      </c>
    </row>
    <row r="481" spans="1:11" x14ac:dyDescent="0.2">
      <c r="A481" s="117" t="s">
        <v>310</v>
      </c>
      <c r="B481" s="118" t="s">
        <v>142</v>
      </c>
      <c r="C481" s="119">
        <v>15692</v>
      </c>
      <c r="D481" s="119">
        <v>1307.7</v>
      </c>
      <c r="E481" s="119">
        <v>7846.2</v>
      </c>
      <c r="F481" s="119">
        <v>7845.8</v>
      </c>
      <c r="G481" s="119">
        <v>50</v>
      </c>
      <c r="H481" s="120">
        <f>corporate!H45</f>
        <v>0</v>
      </c>
      <c r="I481" s="120">
        <f>corporate!I45</f>
        <v>15692</v>
      </c>
      <c r="J481" s="120">
        <f>corporate!J45</f>
        <v>16633.52</v>
      </c>
      <c r="K481" s="123">
        <f>corporate!K45</f>
        <v>17631.531200000001</v>
      </c>
    </row>
    <row r="482" spans="1:11" x14ac:dyDescent="0.2">
      <c r="A482" s="117"/>
      <c r="B482" s="118"/>
      <c r="C482" s="119"/>
      <c r="D482" s="119"/>
      <c r="E482" s="119"/>
      <c r="F482" s="119"/>
      <c r="G482" s="119"/>
      <c r="H482" s="120">
        <f>corporate!H46</f>
        <v>0</v>
      </c>
      <c r="I482" s="120">
        <f>corporate!I46</f>
        <v>0</v>
      </c>
      <c r="J482" s="120">
        <f>corporate!J46</f>
        <v>0</v>
      </c>
      <c r="K482" s="123">
        <f>corporate!K46</f>
        <v>0</v>
      </c>
    </row>
    <row r="483" spans="1:11" s="116" customFormat="1" ht="15" x14ac:dyDescent="0.25">
      <c r="A483" s="111"/>
      <c r="B483" s="112" t="s">
        <v>143</v>
      </c>
      <c r="C483" s="113">
        <v>6105467</v>
      </c>
      <c r="D483" s="113">
        <v>501008.71</v>
      </c>
      <c r="E483" s="113">
        <v>2752415.74</v>
      </c>
      <c r="F483" s="113">
        <v>3353051.26</v>
      </c>
      <c r="G483" s="113">
        <v>45.08</v>
      </c>
      <c r="H483" s="120">
        <f>corporate!H47</f>
        <v>111427.16</v>
      </c>
      <c r="I483" s="120">
        <f>corporate!I47</f>
        <v>6216894.1600000001</v>
      </c>
      <c r="J483" s="120">
        <f>corporate!J47</f>
        <v>6589907.8096000003</v>
      </c>
      <c r="K483" s="123">
        <f>corporate!K47</f>
        <v>6985302.2781760003</v>
      </c>
    </row>
    <row r="484" spans="1:11" s="116" customFormat="1" ht="15" x14ac:dyDescent="0.25">
      <c r="A484" s="111"/>
      <c r="B484" s="112"/>
      <c r="C484" s="113"/>
      <c r="D484" s="113"/>
      <c r="E484" s="113"/>
      <c r="F484" s="113"/>
      <c r="G484" s="113"/>
      <c r="H484" s="120"/>
      <c r="I484" s="120"/>
      <c r="J484" s="120"/>
      <c r="K484" s="123"/>
    </row>
    <row r="485" spans="1:11" s="116" customFormat="1" ht="15" x14ac:dyDescent="0.25">
      <c r="A485" s="111"/>
      <c r="B485" s="112" t="s">
        <v>144</v>
      </c>
      <c r="C485" s="113"/>
      <c r="D485" s="113"/>
      <c r="E485" s="113"/>
      <c r="F485" s="113"/>
      <c r="G485" s="113"/>
      <c r="H485" s="120"/>
      <c r="I485" s="120"/>
      <c r="J485" s="120"/>
      <c r="K485" s="123"/>
    </row>
    <row r="486" spans="1:11" x14ac:dyDescent="0.2">
      <c r="A486" s="117"/>
      <c r="B486" s="118"/>
      <c r="C486" s="119"/>
      <c r="D486" s="119"/>
      <c r="E486" s="119"/>
      <c r="F486" s="119"/>
      <c r="G486" s="119"/>
      <c r="H486" s="120"/>
      <c r="I486" s="120"/>
      <c r="J486" s="120"/>
      <c r="K486" s="123"/>
    </row>
    <row r="487" spans="1:11" x14ac:dyDescent="0.2">
      <c r="A487" s="117" t="s">
        <v>311</v>
      </c>
      <c r="B487" s="118" t="s">
        <v>145</v>
      </c>
      <c r="C487" s="119">
        <v>2057</v>
      </c>
      <c r="D487" s="119">
        <v>227.5</v>
      </c>
      <c r="E487" s="119">
        <v>1198.75</v>
      </c>
      <c r="F487" s="119">
        <v>858.25</v>
      </c>
      <c r="G487" s="119">
        <v>58.27</v>
      </c>
      <c r="H487" s="120">
        <f>corporate!H51</f>
        <v>0</v>
      </c>
      <c r="I487" s="120">
        <f>corporate!I51</f>
        <v>2057</v>
      </c>
      <c r="J487" s="120">
        <f>corporate!J51</f>
        <v>2180.42</v>
      </c>
      <c r="K487" s="123">
        <f>corporate!K51</f>
        <v>2311.2452000000003</v>
      </c>
    </row>
    <row r="488" spans="1:11" x14ac:dyDescent="0.2">
      <c r="A488" s="117" t="s">
        <v>312</v>
      </c>
      <c r="B488" s="118" t="s">
        <v>146</v>
      </c>
      <c r="C488" s="119">
        <v>436740</v>
      </c>
      <c r="D488" s="119">
        <v>42862.54</v>
      </c>
      <c r="E488" s="119">
        <v>228648.85</v>
      </c>
      <c r="F488" s="119">
        <v>208091.15</v>
      </c>
      <c r="G488" s="119">
        <v>52.35</v>
      </c>
      <c r="H488" s="120">
        <f>corporate!H52</f>
        <v>0</v>
      </c>
      <c r="I488" s="120">
        <f>corporate!I52</f>
        <v>436740</v>
      </c>
      <c r="J488" s="120">
        <f>corporate!J52</f>
        <v>462944.4</v>
      </c>
      <c r="K488" s="123">
        <f>corporate!K52</f>
        <v>490721.06400000001</v>
      </c>
    </row>
    <row r="489" spans="1:11" x14ac:dyDescent="0.2">
      <c r="A489" s="117" t="s">
        <v>313</v>
      </c>
      <c r="B489" s="118" t="s">
        <v>147</v>
      </c>
      <c r="C489" s="119">
        <v>1088609</v>
      </c>
      <c r="D489" s="119">
        <v>86973.34</v>
      </c>
      <c r="E489" s="119">
        <v>481953.55</v>
      </c>
      <c r="F489" s="119">
        <v>606655.44999999995</v>
      </c>
      <c r="G489" s="119">
        <v>44.27</v>
      </c>
      <c r="H489" s="120">
        <f>corporate!H53</f>
        <v>0</v>
      </c>
      <c r="I489" s="120">
        <f>corporate!I53</f>
        <v>1088609</v>
      </c>
      <c r="J489" s="120">
        <f>corporate!J53</f>
        <v>1153925.54</v>
      </c>
      <c r="K489" s="123">
        <f>corporate!K53</f>
        <v>1223161.0723999999</v>
      </c>
    </row>
    <row r="490" spans="1:11" x14ac:dyDescent="0.2">
      <c r="A490" s="117" t="s">
        <v>314</v>
      </c>
      <c r="B490" s="118" t="s">
        <v>148</v>
      </c>
      <c r="C490" s="119">
        <v>38504</v>
      </c>
      <c r="D490" s="119">
        <v>3922.85</v>
      </c>
      <c r="E490" s="119">
        <v>20696.04</v>
      </c>
      <c r="F490" s="119">
        <v>17807.96</v>
      </c>
      <c r="G490" s="119">
        <v>53.75</v>
      </c>
      <c r="H490" s="120">
        <f>corporate!H54</f>
        <v>0</v>
      </c>
      <c r="I490" s="120">
        <f>corporate!I54</f>
        <v>38504</v>
      </c>
      <c r="J490" s="120">
        <f>corporate!J54</f>
        <v>40814.239999999998</v>
      </c>
      <c r="K490" s="123">
        <f>corporate!K54</f>
        <v>43263.094400000002</v>
      </c>
    </row>
    <row r="491" spans="1:11" x14ac:dyDescent="0.2">
      <c r="A491" s="117"/>
      <c r="B491" s="118"/>
      <c r="C491" s="119"/>
      <c r="D491" s="119"/>
      <c r="E491" s="119"/>
      <c r="F491" s="119"/>
      <c r="G491" s="119"/>
      <c r="H491" s="120">
        <f>corporate!H55</f>
        <v>0</v>
      </c>
      <c r="I491" s="120">
        <f>corporate!I55</f>
        <v>0</v>
      </c>
      <c r="J491" s="120">
        <f>corporate!J55</f>
        <v>0</v>
      </c>
      <c r="K491" s="123">
        <f>corporate!K55</f>
        <v>0</v>
      </c>
    </row>
    <row r="492" spans="1:11" s="116" customFormat="1" ht="15" x14ac:dyDescent="0.25">
      <c r="A492" s="111"/>
      <c r="B492" s="112" t="s">
        <v>149</v>
      </c>
      <c r="C492" s="113">
        <v>1565910</v>
      </c>
      <c r="D492" s="113">
        <v>133986.23000000001</v>
      </c>
      <c r="E492" s="113">
        <v>732497.19</v>
      </c>
      <c r="F492" s="113">
        <v>833412.81</v>
      </c>
      <c r="G492" s="113">
        <v>46.77</v>
      </c>
      <c r="H492" s="120">
        <f>corporate!H56</f>
        <v>0</v>
      </c>
      <c r="I492" s="120">
        <f>corporate!I56</f>
        <v>1565910</v>
      </c>
      <c r="J492" s="120">
        <f>corporate!J56</f>
        <v>1659864.6</v>
      </c>
      <c r="K492" s="123">
        <f>corporate!K56</f>
        <v>1759456.476</v>
      </c>
    </row>
    <row r="493" spans="1:11" s="116" customFormat="1" ht="15" x14ac:dyDescent="0.25">
      <c r="A493" s="111"/>
      <c r="B493" s="112"/>
      <c r="C493" s="113"/>
      <c r="D493" s="113"/>
      <c r="E493" s="113"/>
      <c r="F493" s="113"/>
      <c r="G493" s="113"/>
      <c r="H493" s="120"/>
      <c r="I493" s="120"/>
      <c r="J493" s="120"/>
      <c r="K493" s="123"/>
    </row>
    <row r="494" spans="1:11" s="116" customFormat="1" ht="15" x14ac:dyDescent="0.25">
      <c r="A494" s="111"/>
      <c r="B494" s="112" t="s">
        <v>150</v>
      </c>
      <c r="C494" s="113"/>
      <c r="D494" s="113"/>
      <c r="E494" s="113"/>
      <c r="F494" s="113"/>
      <c r="G494" s="113"/>
      <c r="H494" s="120"/>
      <c r="I494" s="120"/>
      <c r="J494" s="120"/>
      <c r="K494" s="123"/>
    </row>
    <row r="495" spans="1:11" x14ac:dyDescent="0.2">
      <c r="A495" s="117"/>
      <c r="B495" s="118"/>
      <c r="C495" s="119"/>
      <c r="D495" s="119"/>
      <c r="E495" s="119"/>
      <c r="F495" s="119"/>
      <c r="G495" s="119"/>
      <c r="H495" s="120"/>
      <c r="I495" s="120"/>
      <c r="J495" s="120"/>
      <c r="K495" s="123"/>
    </row>
    <row r="496" spans="1:11" x14ac:dyDescent="0.2">
      <c r="A496" s="117" t="s">
        <v>315</v>
      </c>
      <c r="B496" s="118" t="s">
        <v>151</v>
      </c>
      <c r="C496" s="119">
        <v>106493</v>
      </c>
      <c r="D496" s="119">
        <v>0</v>
      </c>
      <c r="E496" s="119">
        <v>0</v>
      </c>
      <c r="F496" s="119">
        <v>106493</v>
      </c>
      <c r="G496" s="119">
        <v>0</v>
      </c>
      <c r="H496" s="120">
        <f>corporate!H60</f>
        <v>0</v>
      </c>
      <c r="I496" s="120">
        <f>corporate!I60</f>
        <v>106493</v>
      </c>
      <c r="J496" s="120">
        <f>corporate!J60</f>
        <v>112882.58</v>
      </c>
      <c r="K496" s="123">
        <f>corporate!K60</f>
        <v>119655.53479999999</v>
      </c>
    </row>
    <row r="497" spans="1:11" x14ac:dyDescent="0.2">
      <c r="A497" s="117" t="s">
        <v>316</v>
      </c>
      <c r="B497" s="118" t="s">
        <v>152</v>
      </c>
      <c r="C497" s="119">
        <v>134371</v>
      </c>
      <c r="D497" s="119">
        <v>0</v>
      </c>
      <c r="E497" s="119">
        <v>0</v>
      </c>
      <c r="F497" s="119">
        <v>134371</v>
      </c>
      <c r="G497" s="119">
        <v>0</v>
      </c>
      <c r="H497" s="120">
        <f>corporate!H61</f>
        <v>0</v>
      </c>
      <c r="I497" s="120">
        <f>corporate!I61</f>
        <v>134371</v>
      </c>
      <c r="J497" s="120">
        <f>corporate!J61</f>
        <v>142433.26</v>
      </c>
      <c r="K497" s="123">
        <f>corporate!K61</f>
        <v>150979.2556</v>
      </c>
    </row>
    <row r="498" spans="1:11" x14ac:dyDescent="0.2">
      <c r="A498" s="117" t="s">
        <v>317</v>
      </c>
      <c r="B498" s="118" t="s">
        <v>153</v>
      </c>
      <c r="C498" s="119">
        <v>74751</v>
      </c>
      <c r="D498" s="119">
        <v>0</v>
      </c>
      <c r="E498" s="119">
        <v>0</v>
      </c>
      <c r="F498" s="119">
        <v>74751</v>
      </c>
      <c r="G498" s="119">
        <v>0</v>
      </c>
      <c r="H498" s="120">
        <f>corporate!H62</f>
        <v>0</v>
      </c>
      <c r="I498" s="120">
        <f>corporate!I62</f>
        <v>74751</v>
      </c>
      <c r="J498" s="120">
        <f>corporate!J62</f>
        <v>79236.06</v>
      </c>
      <c r="K498" s="123">
        <f>corporate!K62</f>
        <v>83990.223599999998</v>
      </c>
    </row>
    <row r="499" spans="1:11" x14ac:dyDescent="0.2">
      <c r="A499" s="117"/>
      <c r="B499" s="118"/>
      <c r="C499" s="119"/>
      <c r="D499" s="119"/>
      <c r="E499" s="119"/>
      <c r="F499" s="119"/>
      <c r="G499" s="119"/>
      <c r="H499" s="120">
        <f>corporate!H63</f>
        <v>0</v>
      </c>
      <c r="I499" s="120">
        <f>corporate!I63</f>
        <v>0</v>
      </c>
      <c r="J499" s="120">
        <f>corporate!J63</f>
        <v>0</v>
      </c>
      <c r="K499" s="123">
        <f>corporate!K63</f>
        <v>0</v>
      </c>
    </row>
    <row r="500" spans="1:11" s="116" customFormat="1" ht="15" x14ac:dyDescent="0.25">
      <c r="A500" s="111"/>
      <c r="B500" s="112" t="s">
        <v>154</v>
      </c>
      <c r="C500" s="113">
        <v>315615</v>
      </c>
      <c r="D500" s="113">
        <v>0</v>
      </c>
      <c r="E500" s="113">
        <v>0</v>
      </c>
      <c r="F500" s="113">
        <v>315615</v>
      </c>
      <c r="G500" s="113">
        <v>0</v>
      </c>
      <c r="H500" s="120">
        <f>corporate!H64</f>
        <v>0</v>
      </c>
      <c r="I500" s="120">
        <f>corporate!I64</f>
        <v>315615</v>
      </c>
      <c r="J500" s="120">
        <f>corporate!J64</f>
        <v>334551.90000000002</v>
      </c>
      <c r="K500" s="123">
        <f>corporate!K64</f>
        <v>354625.01400000002</v>
      </c>
    </row>
    <row r="501" spans="1:11" s="116" customFormat="1" ht="15" x14ac:dyDescent="0.25">
      <c r="A501" s="111"/>
      <c r="B501" s="112"/>
      <c r="C501" s="113"/>
      <c r="D501" s="113"/>
      <c r="E501" s="113"/>
      <c r="F501" s="113"/>
      <c r="G501" s="113"/>
      <c r="H501" s="120"/>
      <c r="I501" s="120"/>
      <c r="J501" s="120"/>
      <c r="K501" s="123"/>
    </row>
    <row r="502" spans="1:11" s="116" customFormat="1" ht="15" x14ac:dyDescent="0.25">
      <c r="A502" s="111"/>
      <c r="B502" s="112" t="s">
        <v>155</v>
      </c>
      <c r="C502" s="113">
        <v>7986992</v>
      </c>
      <c r="D502" s="113">
        <v>634994.93999999994</v>
      </c>
      <c r="E502" s="113">
        <v>3484912.93</v>
      </c>
      <c r="F502" s="113">
        <v>4502079.07</v>
      </c>
      <c r="G502" s="113">
        <v>43.63</v>
      </c>
      <c r="H502" s="120">
        <f>corporate!H66</f>
        <v>111427.16</v>
      </c>
      <c r="I502" s="120">
        <f>corporate!I66</f>
        <v>8098419.1600000001</v>
      </c>
      <c r="J502" s="120">
        <f>corporate!J66</f>
        <v>8584324.3095999993</v>
      </c>
      <c r="K502" s="123">
        <f>corporate!K66</f>
        <v>9099383.7681759987</v>
      </c>
    </row>
    <row r="503" spans="1:11" s="116" customFormat="1" ht="15" x14ac:dyDescent="0.25">
      <c r="A503" s="111"/>
      <c r="B503" s="112" t="s">
        <v>156</v>
      </c>
      <c r="C503" s="113">
        <v>9137613</v>
      </c>
      <c r="D503" s="113">
        <v>703636.13</v>
      </c>
      <c r="E503" s="113">
        <v>3730291.81</v>
      </c>
      <c r="F503" s="113">
        <v>5407321.1900000004</v>
      </c>
      <c r="G503" s="113">
        <v>40.82</v>
      </c>
      <c r="H503" s="120">
        <f>corporate!H67</f>
        <v>111427.16</v>
      </c>
      <c r="I503" s="120">
        <f>corporate!I67</f>
        <v>9249040.1600000001</v>
      </c>
      <c r="J503" s="120">
        <f>corporate!J67</f>
        <v>9803982.569600001</v>
      </c>
      <c r="K503" s="123">
        <f>corporate!K67</f>
        <v>10392221.523776</v>
      </c>
    </row>
    <row r="504" spans="1:11" s="116" customFormat="1" ht="15" x14ac:dyDescent="0.25">
      <c r="A504" s="111"/>
      <c r="B504" s="112"/>
      <c r="C504" s="113"/>
      <c r="D504" s="113"/>
      <c r="E504" s="113"/>
      <c r="F504" s="113"/>
      <c r="G504" s="113"/>
      <c r="H504" s="120"/>
      <c r="I504" s="120"/>
      <c r="J504" s="120"/>
      <c r="K504" s="123"/>
    </row>
    <row r="505" spans="1:11" s="116" customFormat="1" ht="15" x14ac:dyDescent="0.25">
      <c r="A505" s="111"/>
      <c r="B505" s="112" t="s">
        <v>186</v>
      </c>
      <c r="C505" s="113"/>
      <c r="D505" s="113"/>
      <c r="E505" s="113"/>
      <c r="F505" s="113"/>
      <c r="G505" s="113"/>
      <c r="H505" s="120"/>
      <c r="I505" s="120"/>
      <c r="J505" s="120"/>
      <c r="K505" s="123"/>
    </row>
    <row r="506" spans="1:11" s="116" customFormat="1" ht="15" x14ac:dyDescent="0.25">
      <c r="A506" s="111"/>
      <c r="B506" s="112" t="s">
        <v>187</v>
      </c>
      <c r="C506" s="113"/>
      <c r="D506" s="113"/>
      <c r="E506" s="113"/>
      <c r="F506" s="113"/>
      <c r="G506" s="113"/>
      <c r="H506" s="120"/>
      <c r="I506" s="120"/>
      <c r="J506" s="120"/>
      <c r="K506" s="123"/>
    </row>
    <row r="507" spans="1:11" x14ac:dyDescent="0.2">
      <c r="A507" s="117"/>
      <c r="B507" s="118"/>
      <c r="C507" s="119"/>
      <c r="D507" s="119"/>
      <c r="E507" s="119"/>
      <c r="F507" s="119"/>
      <c r="G507" s="119"/>
      <c r="H507" s="120"/>
      <c r="I507" s="120"/>
      <c r="J507" s="120"/>
      <c r="K507" s="123"/>
    </row>
    <row r="508" spans="1:11" x14ac:dyDescent="0.2">
      <c r="A508" s="117" t="s">
        <v>318</v>
      </c>
      <c r="B508" s="118" t="s">
        <v>195</v>
      </c>
      <c r="C508" s="119">
        <v>8500000</v>
      </c>
      <c r="D508" s="119">
        <v>590601.52</v>
      </c>
      <c r="E508" s="119">
        <v>3569843.94</v>
      </c>
      <c r="F508" s="119">
        <v>4930156.0599999996</v>
      </c>
      <c r="G508" s="119">
        <v>41.99</v>
      </c>
      <c r="H508" s="120">
        <f>corporate!H72</f>
        <v>-349669.01</v>
      </c>
      <c r="I508" s="120">
        <f>corporate!I72</f>
        <v>8150330.9900000002</v>
      </c>
      <c r="J508" s="120">
        <f>corporate!J72</f>
        <v>8639350.8494000006</v>
      </c>
      <c r="K508" s="123">
        <f>corporate!K72</f>
        <v>9157711.9003640004</v>
      </c>
    </row>
    <row r="509" spans="1:11" x14ac:dyDescent="0.2">
      <c r="A509" s="117"/>
      <c r="B509" s="118"/>
      <c r="C509" s="119"/>
      <c r="D509" s="119"/>
      <c r="E509" s="119"/>
      <c r="F509" s="119"/>
      <c r="G509" s="119"/>
      <c r="H509" s="120"/>
      <c r="I509" s="120"/>
      <c r="J509" s="120"/>
      <c r="K509" s="123"/>
    </row>
    <row r="510" spans="1:11" s="116" customFormat="1" ht="15" x14ac:dyDescent="0.25">
      <c r="A510" s="111"/>
      <c r="B510" s="112" t="s">
        <v>196</v>
      </c>
      <c r="C510" s="113">
        <v>8500000</v>
      </c>
      <c r="D510" s="113">
        <v>590601.52</v>
      </c>
      <c r="E510" s="113">
        <v>3569843.94</v>
      </c>
      <c r="F510" s="113">
        <v>4930156.0599999996</v>
      </c>
      <c r="G510" s="113">
        <v>41.99</v>
      </c>
      <c r="H510" s="120">
        <f>corporate!H74</f>
        <v>-349669.01</v>
      </c>
      <c r="I510" s="120">
        <f>corporate!I74</f>
        <v>8150330.9900000002</v>
      </c>
      <c r="J510" s="120">
        <f>corporate!J74</f>
        <v>8639350.8494000006</v>
      </c>
      <c r="K510" s="123">
        <f>corporate!K74</f>
        <v>9157711.9003640004</v>
      </c>
    </row>
    <row r="511" spans="1:11" s="116" customFormat="1" ht="15" x14ac:dyDescent="0.25">
      <c r="A511" s="111"/>
      <c r="B511" s="112"/>
      <c r="C511" s="113"/>
      <c r="D511" s="113"/>
      <c r="E511" s="113"/>
      <c r="F511" s="113"/>
      <c r="G511" s="113"/>
      <c r="H511" s="120"/>
      <c r="I511" s="120"/>
      <c r="J511" s="120"/>
      <c r="K511" s="123"/>
    </row>
    <row r="512" spans="1:11" s="116" customFormat="1" ht="15" x14ac:dyDescent="0.25">
      <c r="A512" s="111"/>
      <c r="B512" s="112" t="s">
        <v>205</v>
      </c>
      <c r="C512" s="113"/>
      <c r="D512" s="113"/>
      <c r="E512" s="113"/>
      <c r="F512" s="113"/>
      <c r="G512" s="113"/>
      <c r="H512" s="120"/>
      <c r="I512" s="120"/>
      <c r="J512" s="120"/>
      <c r="K512" s="123"/>
    </row>
    <row r="513" spans="1:11" x14ac:dyDescent="0.2">
      <c r="A513" s="117"/>
      <c r="B513" s="118"/>
      <c r="C513" s="119"/>
      <c r="D513" s="119"/>
      <c r="E513" s="119"/>
      <c r="F513" s="119"/>
      <c r="G513" s="119"/>
      <c r="H513" s="120"/>
      <c r="I513" s="120"/>
      <c r="J513" s="120"/>
      <c r="K513" s="123"/>
    </row>
    <row r="514" spans="1:11" x14ac:dyDescent="0.2">
      <c r="A514" s="117" t="s">
        <v>319</v>
      </c>
      <c r="B514" s="118" t="s">
        <v>211</v>
      </c>
      <c r="C514" s="119">
        <v>380000</v>
      </c>
      <c r="D514" s="119">
        <v>0</v>
      </c>
      <c r="E514" s="119">
        <v>1109.81</v>
      </c>
      <c r="F514" s="119">
        <v>378890.19</v>
      </c>
      <c r="G514" s="119">
        <v>0.28999999999999998</v>
      </c>
      <c r="H514" s="120"/>
      <c r="I514" s="120">
        <f>corporate!I78</f>
        <v>380000</v>
      </c>
      <c r="J514" s="120">
        <f>corporate!J78</f>
        <v>402800</v>
      </c>
      <c r="K514" s="123">
        <f>corporate!K78</f>
        <v>426968</v>
      </c>
    </row>
    <row r="515" spans="1:11" x14ac:dyDescent="0.2">
      <c r="A515" s="117" t="s">
        <v>320</v>
      </c>
      <c r="B515" s="118" t="s">
        <v>211</v>
      </c>
      <c r="C515" s="119">
        <v>150000</v>
      </c>
      <c r="D515" s="119">
        <v>0</v>
      </c>
      <c r="E515" s="119">
        <v>149094.48000000001</v>
      </c>
      <c r="F515" s="119">
        <v>905.52</v>
      </c>
      <c r="G515" s="119">
        <v>99.39</v>
      </c>
      <c r="H515" s="120">
        <f>corporate!H79</f>
        <v>0</v>
      </c>
      <c r="I515" s="120">
        <f>corporate!I79</f>
        <v>150000</v>
      </c>
      <c r="J515" s="120">
        <f>corporate!J79</f>
        <v>159000</v>
      </c>
      <c r="K515" s="123">
        <f>corporate!K79</f>
        <v>168540</v>
      </c>
    </row>
    <row r="516" spans="1:11" x14ac:dyDescent="0.2">
      <c r="A516" s="117" t="s">
        <v>321</v>
      </c>
      <c r="B516" s="118" t="s">
        <v>212</v>
      </c>
      <c r="C516" s="119">
        <v>200000</v>
      </c>
      <c r="D516" s="119">
        <v>43850.87</v>
      </c>
      <c r="E516" s="119">
        <v>109204.4</v>
      </c>
      <c r="F516" s="119">
        <v>90795.6</v>
      </c>
      <c r="G516" s="119">
        <v>54.6</v>
      </c>
      <c r="H516" s="120">
        <f>corporate!H80</f>
        <v>40000</v>
      </c>
      <c r="I516" s="120">
        <f>corporate!I80</f>
        <v>240000</v>
      </c>
      <c r="J516" s="120">
        <f>corporate!J80</f>
        <v>254400</v>
      </c>
      <c r="K516" s="123">
        <f>corporate!K80</f>
        <v>269664</v>
      </c>
    </row>
    <row r="517" spans="1:11" x14ac:dyDescent="0.2">
      <c r="A517" s="117"/>
      <c r="B517" s="118"/>
      <c r="C517" s="119"/>
      <c r="D517" s="119"/>
      <c r="E517" s="119"/>
      <c r="F517" s="119"/>
      <c r="G517" s="119"/>
      <c r="H517" s="120">
        <f>corporate!H81</f>
        <v>0</v>
      </c>
      <c r="I517" s="120">
        <f>corporate!I81</f>
        <v>0</v>
      </c>
      <c r="J517" s="120">
        <f>corporate!J81</f>
        <v>0</v>
      </c>
      <c r="K517" s="123">
        <f>corporate!K81</f>
        <v>0</v>
      </c>
    </row>
    <row r="518" spans="1:11" s="116" customFormat="1" ht="15" x14ac:dyDescent="0.25">
      <c r="A518" s="111"/>
      <c r="B518" s="112" t="s">
        <v>216</v>
      </c>
      <c r="C518" s="113">
        <v>730000</v>
      </c>
      <c r="D518" s="113">
        <v>43850.87</v>
      </c>
      <c r="E518" s="113">
        <v>259408.69</v>
      </c>
      <c r="F518" s="113">
        <v>470591.31</v>
      </c>
      <c r="G518" s="113">
        <v>35.53</v>
      </c>
      <c r="H518" s="120">
        <f>corporate!H82</f>
        <v>40000</v>
      </c>
      <c r="I518" s="120">
        <f>corporate!I82</f>
        <v>770000</v>
      </c>
      <c r="J518" s="120">
        <f>corporate!J82</f>
        <v>816200</v>
      </c>
      <c r="K518" s="123">
        <f>corporate!K82</f>
        <v>865172</v>
      </c>
    </row>
    <row r="519" spans="1:11" s="116" customFormat="1" ht="15" x14ac:dyDescent="0.25">
      <c r="A519" s="111"/>
      <c r="B519" s="112"/>
      <c r="C519" s="113"/>
      <c r="D519" s="113"/>
      <c r="E519" s="113"/>
      <c r="F519" s="113"/>
      <c r="G519" s="113"/>
      <c r="H519" s="120"/>
      <c r="I519" s="120"/>
      <c r="J519" s="120"/>
      <c r="K519" s="123"/>
    </row>
    <row r="520" spans="1:11" s="116" customFormat="1" ht="15" x14ac:dyDescent="0.25">
      <c r="A520" s="111"/>
      <c r="B520" s="112" t="s">
        <v>217</v>
      </c>
      <c r="C520" s="113">
        <v>9230000</v>
      </c>
      <c r="D520" s="113">
        <v>634452.39</v>
      </c>
      <c r="E520" s="113">
        <v>3829252.63</v>
      </c>
      <c r="F520" s="113">
        <v>5400747.3700000001</v>
      </c>
      <c r="G520" s="113">
        <v>41.48</v>
      </c>
      <c r="H520" s="120">
        <f>corporate!H84</f>
        <v>-309669.01</v>
      </c>
      <c r="I520" s="120">
        <f>corporate!I84</f>
        <v>8920330.9900000002</v>
      </c>
      <c r="J520" s="120">
        <f>corporate!J84</f>
        <v>9455550.8494000006</v>
      </c>
      <c r="K520" s="123">
        <f>corporate!K84</f>
        <v>10022883.900364</v>
      </c>
    </row>
    <row r="521" spans="1:11" s="116" customFormat="1" ht="15" x14ac:dyDescent="0.25">
      <c r="A521" s="111"/>
      <c r="B521" s="112"/>
      <c r="C521" s="113"/>
      <c r="D521" s="113"/>
      <c r="E521" s="113"/>
      <c r="F521" s="113"/>
      <c r="G521" s="113"/>
      <c r="H521" s="120"/>
      <c r="I521" s="120"/>
      <c r="J521" s="120"/>
      <c r="K521" s="123"/>
    </row>
    <row r="522" spans="1:11" s="116" customFormat="1" ht="15" x14ac:dyDescent="0.25">
      <c r="A522" s="111"/>
      <c r="B522" s="112" t="s">
        <v>218</v>
      </c>
      <c r="C522" s="113"/>
      <c r="D522" s="113"/>
      <c r="E522" s="113"/>
      <c r="F522" s="113"/>
      <c r="G522" s="113"/>
      <c r="H522" s="120"/>
      <c r="I522" s="120"/>
      <c r="J522" s="120"/>
      <c r="K522" s="123"/>
    </row>
    <row r="523" spans="1:11" x14ac:dyDescent="0.2">
      <c r="A523" s="117"/>
      <c r="B523" s="118"/>
      <c r="C523" s="119"/>
      <c r="D523" s="119"/>
      <c r="E523" s="119"/>
      <c r="F523" s="119"/>
      <c r="G523" s="119"/>
      <c r="H523" s="120"/>
      <c r="I523" s="120"/>
      <c r="J523" s="120"/>
      <c r="K523" s="123"/>
    </row>
    <row r="524" spans="1:11" x14ac:dyDescent="0.2">
      <c r="A524" s="117" t="s">
        <v>322</v>
      </c>
      <c r="B524" s="118" t="s">
        <v>228</v>
      </c>
      <c r="C524" s="119">
        <v>400000</v>
      </c>
      <c r="D524" s="119">
        <v>0</v>
      </c>
      <c r="E524" s="119">
        <v>111004.94</v>
      </c>
      <c r="F524" s="119">
        <v>288995.06</v>
      </c>
      <c r="G524" s="119">
        <v>27.75</v>
      </c>
      <c r="H524" s="120">
        <f>corporate!H88</f>
        <v>250000</v>
      </c>
      <c r="I524" s="120">
        <f>corporate!I88</f>
        <v>650000</v>
      </c>
      <c r="J524" s="120">
        <f>corporate!J88</f>
        <v>689000</v>
      </c>
      <c r="K524" s="123">
        <f>corporate!K88</f>
        <v>730340</v>
      </c>
    </row>
    <row r="525" spans="1:11" x14ac:dyDescent="0.2">
      <c r="A525" s="117" t="s">
        <v>323</v>
      </c>
      <c r="B525" s="118" t="s">
        <v>229</v>
      </c>
      <c r="C525" s="119">
        <v>417794</v>
      </c>
      <c r="D525" s="119">
        <v>346.09</v>
      </c>
      <c r="E525" s="119">
        <v>414472.74</v>
      </c>
      <c r="F525" s="119">
        <v>3321.26</v>
      </c>
      <c r="G525" s="119">
        <v>99.2</v>
      </c>
      <c r="H525" s="120">
        <f>corporate!H89</f>
        <v>250000</v>
      </c>
      <c r="I525" s="120">
        <f>corporate!I89</f>
        <v>667794</v>
      </c>
      <c r="J525" s="120">
        <f>corporate!J89</f>
        <v>707861.64</v>
      </c>
      <c r="K525" s="123">
        <f>corporate!K89</f>
        <v>750333.33840000001</v>
      </c>
    </row>
    <row r="526" spans="1:11" x14ac:dyDescent="0.2">
      <c r="A526" s="117" t="s">
        <v>324</v>
      </c>
      <c r="B526" s="118" t="s">
        <v>231</v>
      </c>
      <c r="C526" s="119">
        <v>2000</v>
      </c>
      <c r="D526" s="119">
        <v>0</v>
      </c>
      <c r="E526" s="119">
        <v>0</v>
      </c>
      <c r="F526" s="119">
        <v>2000</v>
      </c>
      <c r="G526" s="119">
        <v>0</v>
      </c>
      <c r="H526" s="120">
        <f>corporate!H90</f>
        <v>0</v>
      </c>
      <c r="I526" s="120">
        <f>corporate!I90</f>
        <v>2000</v>
      </c>
      <c r="J526" s="120">
        <f>corporate!J90</f>
        <v>2120</v>
      </c>
      <c r="K526" s="123">
        <f>corporate!K90</f>
        <v>2247.1999999999998</v>
      </c>
    </row>
    <row r="527" spans="1:11" x14ac:dyDescent="0.2">
      <c r="A527" s="117" t="s">
        <v>325</v>
      </c>
      <c r="B527" s="118" t="s">
        <v>237</v>
      </c>
      <c r="C527" s="119">
        <v>221130</v>
      </c>
      <c r="D527" s="119">
        <v>0</v>
      </c>
      <c r="E527" s="119">
        <v>106754</v>
      </c>
      <c r="F527" s="119">
        <v>114376</v>
      </c>
      <c r="G527" s="119">
        <v>48.27</v>
      </c>
      <c r="H527" s="120">
        <f>corporate!H91</f>
        <v>0</v>
      </c>
      <c r="I527" s="120">
        <f>corporate!I91</f>
        <v>221130</v>
      </c>
      <c r="J527" s="120">
        <f>corporate!J91</f>
        <v>234397.8</v>
      </c>
      <c r="K527" s="123">
        <f>corporate!K91</f>
        <v>248461.66799999998</v>
      </c>
    </row>
    <row r="528" spans="1:11" x14ac:dyDescent="0.2">
      <c r="A528" s="117" t="s">
        <v>326</v>
      </c>
      <c r="B528" s="118" t="s">
        <v>243</v>
      </c>
      <c r="C528" s="119">
        <v>0</v>
      </c>
      <c r="D528" s="119">
        <v>5739.59</v>
      </c>
      <c r="E528" s="119">
        <v>30104.6</v>
      </c>
      <c r="F528" s="119">
        <v>-30104.6</v>
      </c>
      <c r="G528" s="119">
        <v>0</v>
      </c>
      <c r="H528" s="120">
        <f>corporate!H92</f>
        <v>0</v>
      </c>
      <c r="I528" s="120">
        <f>corporate!I92</f>
        <v>0</v>
      </c>
      <c r="J528" s="120">
        <f>corporate!J92</f>
        <v>0</v>
      </c>
      <c r="K528" s="123">
        <f>corporate!K92</f>
        <v>0</v>
      </c>
    </row>
    <row r="529" spans="1:11" x14ac:dyDescent="0.2">
      <c r="A529" s="117" t="s">
        <v>327</v>
      </c>
      <c r="B529" s="118" t="s">
        <v>244</v>
      </c>
      <c r="C529" s="119">
        <v>175000</v>
      </c>
      <c r="D529" s="119">
        <v>11165.23</v>
      </c>
      <c r="E529" s="119">
        <v>55899.3</v>
      </c>
      <c r="F529" s="119">
        <v>119100.7</v>
      </c>
      <c r="G529" s="119">
        <v>31.94</v>
      </c>
      <c r="H529" s="120">
        <f>corporate!H93</f>
        <v>0</v>
      </c>
      <c r="I529" s="120">
        <f>corporate!I93</f>
        <v>175000</v>
      </c>
      <c r="J529" s="120">
        <f>corporate!J93</f>
        <v>185500</v>
      </c>
      <c r="K529" s="123">
        <f>corporate!K93</f>
        <v>196630</v>
      </c>
    </row>
    <row r="530" spans="1:11" x14ac:dyDescent="0.2">
      <c r="A530" s="117" t="s">
        <v>328</v>
      </c>
      <c r="B530" s="118" t="s">
        <v>244</v>
      </c>
      <c r="C530" s="119">
        <v>174263</v>
      </c>
      <c r="D530" s="119">
        <v>49357.46</v>
      </c>
      <c r="E530" s="119">
        <v>67630.95</v>
      </c>
      <c r="F530" s="119">
        <v>106632.05</v>
      </c>
      <c r="G530" s="119">
        <v>38.799999999999997</v>
      </c>
      <c r="H530" s="120">
        <f>corporate!H94</f>
        <v>80000</v>
      </c>
      <c r="I530" s="120">
        <f>corporate!I94</f>
        <v>254263</v>
      </c>
      <c r="J530" s="120">
        <f>corporate!J94</f>
        <v>269518.78000000003</v>
      </c>
      <c r="K530" s="123">
        <f>corporate!K94</f>
        <v>285689.90680000006</v>
      </c>
    </row>
    <row r="531" spans="1:11" x14ac:dyDescent="0.2">
      <c r="A531" s="117" t="s">
        <v>329</v>
      </c>
      <c r="B531" s="118" t="s">
        <v>246</v>
      </c>
      <c r="C531" s="119">
        <v>600000</v>
      </c>
      <c r="D531" s="119">
        <v>0</v>
      </c>
      <c r="E531" s="119">
        <v>330488</v>
      </c>
      <c r="F531" s="119">
        <v>269512</v>
      </c>
      <c r="G531" s="119">
        <v>55.08</v>
      </c>
      <c r="H531" s="120">
        <f>corporate!H95</f>
        <v>0</v>
      </c>
      <c r="I531" s="120">
        <f>corporate!I95</f>
        <v>600000</v>
      </c>
      <c r="J531" s="120">
        <f>corporate!J95</f>
        <v>636000</v>
      </c>
      <c r="K531" s="123">
        <f>corporate!K95</f>
        <v>674160</v>
      </c>
    </row>
    <row r="532" spans="1:11" x14ac:dyDescent="0.2">
      <c r="A532" s="117" t="s">
        <v>330</v>
      </c>
      <c r="B532" s="118" t="s">
        <v>247</v>
      </c>
      <c r="C532" s="119">
        <v>121731</v>
      </c>
      <c r="D532" s="119">
        <v>9219.32</v>
      </c>
      <c r="E532" s="119">
        <v>42393.54</v>
      </c>
      <c r="F532" s="119">
        <v>79337.460000000006</v>
      </c>
      <c r="G532" s="119">
        <v>34.82</v>
      </c>
      <c r="H532" s="120">
        <f>corporate!H96</f>
        <v>0</v>
      </c>
      <c r="I532" s="120">
        <f>corporate!I96</f>
        <v>121731</v>
      </c>
      <c r="J532" s="120">
        <f>corporate!J96</f>
        <v>129034.86</v>
      </c>
      <c r="K532" s="123">
        <f>corporate!K96</f>
        <v>136776.9516</v>
      </c>
    </row>
    <row r="533" spans="1:11" x14ac:dyDescent="0.2">
      <c r="A533" s="117"/>
      <c r="B533" s="118"/>
      <c r="C533" s="119"/>
      <c r="D533" s="119"/>
      <c r="E533" s="119"/>
      <c r="F533" s="119"/>
      <c r="G533" s="119"/>
      <c r="H533" s="120"/>
      <c r="I533" s="120"/>
      <c r="J533" s="120"/>
      <c r="K533" s="123"/>
    </row>
    <row r="534" spans="1:11" s="116" customFormat="1" ht="15" x14ac:dyDescent="0.25">
      <c r="A534" s="111"/>
      <c r="B534" s="112" t="s">
        <v>250</v>
      </c>
      <c r="C534" s="113">
        <v>2111918</v>
      </c>
      <c r="D534" s="113">
        <v>75827.69</v>
      </c>
      <c r="E534" s="113">
        <v>1158748.07</v>
      </c>
      <c r="F534" s="113">
        <v>953169.93</v>
      </c>
      <c r="G534" s="113">
        <v>54.86</v>
      </c>
      <c r="H534" s="120">
        <f>corporate!H98</f>
        <v>580000</v>
      </c>
      <c r="I534" s="120">
        <f>corporate!I98</f>
        <v>2691918</v>
      </c>
      <c r="J534" s="120">
        <f>corporate!J98</f>
        <v>2853433.08</v>
      </c>
      <c r="K534" s="123">
        <f>corporate!K98</f>
        <v>3024639.0648000003</v>
      </c>
    </row>
    <row r="535" spans="1:11" s="116" customFormat="1" ht="15" x14ac:dyDescent="0.25">
      <c r="A535" s="111"/>
      <c r="B535" s="112"/>
      <c r="C535" s="113"/>
      <c r="D535" s="113"/>
      <c r="E535" s="113"/>
      <c r="F535" s="113"/>
      <c r="G535" s="113"/>
      <c r="H535" s="120"/>
      <c r="I535" s="120"/>
      <c r="J535" s="120"/>
      <c r="K535" s="123"/>
    </row>
    <row r="536" spans="1:11" s="116" customFormat="1" ht="15" x14ac:dyDescent="0.25">
      <c r="A536" s="111"/>
      <c r="B536" s="112" t="s">
        <v>251</v>
      </c>
      <c r="C536" s="113"/>
      <c r="D536" s="113"/>
      <c r="E536" s="113"/>
      <c r="F536" s="113"/>
      <c r="G536" s="113"/>
      <c r="H536" s="120"/>
      <c r="I536" s="120"/>
      <c r="J536" s="120"/>
      <c r="K536" s="123"/>
    </row>
    <row r="537" spans="1:11" x14ac:dyDescent="0.2">
      <c r="A537" s="117"/>
      <c r="B537" s="118"/>
      <c r="C537" s="119"/>
      <c r="D537" s="119"/>
      <c r="E537" s="119"/>
      <c r="F537" s="119"/>
      <c r="G537" s="119"/>
      <c r="H537" s="120"/>
      <c r="I537" s="120"/>
      <c r="J537" s="120"/>
      <c r="K537" s="123"/>
    </row>
    <row r="538" spans="1:11" x14ac:dyDescent="0.2">
      <c r="A538" s="117" t="s">
        <v>331</v>
      </c>
      <c r="B538" s="118" t="s">
        <v>252</v>
      </c>
      <c r="C538" s="119">
        <v>501916</v>
      </c>
      <c r="D538" s="119">
        <v>0</v>
      </c>
      <c r="E538" s="119">
        <v>193507.24</v>
      </c>
      <c r="F538" s="119">
        <v>308408.76</v>
      </c>
      <c r="G538" s="119">
        <v>38.549999999999997</v>
      </c>
      <c r="H538" s="120">
        <f>corporate!H102</f>
        <v>120000</v>
      </c>
      <c r="I538" s="120">
        <f>corporate!I102</f>
        <v>621916</v>
      </c>
      <c r="J538" s="120">
        <f>corporate!J102</f>
        <v>659230.96</v>
      </c>
      <c r="K538" s="123">
        <f>corporate!K102</f>
        <v>698784.81759999995</v>
      </c>
    </row>
    <row r="539" spans="1:11" x14ac:dyDescent="0.2">
      <c r="A539" s="117" t="s">
        <v>332</v>
      </c>
      <c r="B539" s="118" t="s">
        <v>253</v>
      </c>
      <c r="C539" s="119">
        <v>300000</v>
      </c>
      <c r="D539" s="119">
        <v>41485.730000000003</v>
      </c>
      <c r="E539" s="119">
        <v>255153.64</v>
      </c>
      <c r="F539" s="119">
        <v>44846.36</v>
      </c>
      <c r="G539" s="119">
        <v>85.05</v>
      </c>
      <c r="H539" s="120">
        <f>corporate!H103</f>
        <v>200000</v>
      </c>
      <c r="I539" s="120">
        <f>corporate!I103</f>
        <v>500000</v>
      </c>
      <c r="J539" s="120">
        <f>corporate!J103</f>
        <v>530000</v>
      </c>
      <c r="K539" s="123">
        <f>corporate!K103</f>
        <v>561800</v>
      </c>
    </row>
    <row r="540" spans="1:11" x14ac:dyDescent="0.2">
      <c r="A540" s="117" t="s">
        <v>333</v>
      </c>
      <c r="B540" s="118" t="s">
        <v>254</v>
      </c>
      <c r="C540" s="119">
        <v>50000</v>
      </c>
      <c r="D540" s="119">
        <v>28108.65</v>
      </c>
      <c r="E540" s="119">
        <v>28288.65</v>
      </c>
      <c r="F540" s="119">
        <v>21711.35</v>
      </c>
      <c r="G540" s="119">
        <v>56.57</v>
      </c>
      <c r="H540" s="120">
        <f>corporate!H104</f>
        <v>0</v>
      </c>
      <c r="I540" s="120">
        <f>corporate!I104</f>
        <v>50000</v>
      </c>
      <c r="J540" s="120">
        <f>corporate!J104</f>
        <v>53000</v>
      </c>
      <c r="K540" s="123">
        <f>corporate!K104</f>
        <v>56180</v>
      </c>
    </row>
    <row r="541" spans="1:11" x14ac:dyDescent="0.2">
      <c r="A541" s="117"/>
      <c r="B541" s="118"/>
      <c r="C541" s="119"/>
      <c r="D541" s="119"/>
      <c r="E541" s="119"/>
      <c r="F541" s="119"/>
      <c r="G541" s="119"/>
      <c r="H541" s="120">
        <f>corporate!H105</f>
        <v>0</v>
      </c>
      <c r="I541" s="120">
        <f>corporate!I105</f>
        <v>0</v>
      </c>
      <c r="J541" s="120">
        <f>corporate!J105</f>
        <v>0</v>
      </c>
      <c r="K541" s="123">
        <f>corporate!K105</f>
        <v>0</v>
      </c>
    </row>
    <row r="542" spans="1:11" s="116" customFormat="1" ht="15" x14ac:dyDescent="0.25">
      <c r="A542" s="111"/>
      <c r="B542" s="112" t="s">
        <v>255</v>
      </c>
      <c r="C542" s="113">
        <v>851916</v>
      </c>
      <c r="D542" s="113">
        <v>69594.38</v>
      </c>
      <c r="E542" s="113">
        <v>476949.53</v>
      </c>
      <c r="F542" s="113">
        <v>374966.47</v>
      </c>
      <c r="G542" s="113">
        <v>55.98</v>
      </c>
      <c r="H542" s="120">
        <f>corporate!H106</f>
        <v>320000</v>
      </c>
      <c r="I542" s="120">
        <f>corporate!I106</f>
        <v>1171916</v>
      </c>
      <c r="J542" s="120">
        <f>corporate!J106</f>
        <v>1242230.96</v>
      </c>
      <c r="K542" s="123">
        <f>corporate!K106</f>
        <v>1316764.8176</v>
      </c>
    </row>
    <row r="543" spans="1:11" s="116" customFormat="1" ht="15" x14ac:dyDescent="0.25">
      <c r="A543" s="111"/>
      <c r="B543" s="112"/>
      <c r="C543" s="113"/>
      <c r="D543" s="113"/>
      <c r="E543" s="113"/>
      <c r="F543" s="113"/>
      <c r="G543" s="113"/>
      <c r="H543" s="120"/>
      <c r="I543" s="120"/>
      <c r="J543" s="120"/>
      <c r="K543" s="123"/>
    </row>
    <row r="544" spans="1:11" s="116" customFormat="1" ht="15" x14ac:dyDescent="0.25">
      <c r="A544" s="111"/>
      <c r="B544" s="112" t="s">
        <v>261</v>
      </c>
      <c r="C544" s="113"/>
      <c r="D544" s="113"/>
      <c r="E544" s="113"/>
      <c r="F544" s="113"/>
      <c r="G544" s="113"/>
      <c r="H544" s="120"/>
      <c r="I544" s="120"/>
      <c r="J544" s="120"/>
      <c r="K544" s="123"/>
    </row>
    <row r="545" spans="1:11" x14ac:dyDescent="0.2">
      <c r="A545" s="117"/>
      <c r="B545" s="118"/>
      <c r="C545" s="119"/>
      <c r="D545" s="119"/>
      <c r="E545" s="119"/>
      <c r="F545" s="119"/>
      <c r="G545" s="119"/>
      <c r="H545" s="120"/>
      <c r="I545" s="120"/>
      <c r="J545" s="120"/>
      <c r="K545" s="123"/>
    </row>
    <row r="546" spans="1:11" x14ac:dyDescent="0.2">
      <c r="A546" s="117" t="s">
        <v>334</v>
      </c>
      <c r="B546" s="118" t="s">
        <v>262</v>
      </c>
      <c r="C546" s="119">
        <v>400000</v>
      </c>
      <c r="D546" s="119">
        <v>78886.22</v>
      </c>
      <c r="E546" s="119">
        <v>237575.52</v>
      </c>
      <c r="F546" s="119">
        <v>162424.48000000001</v>
      </c>
      <c r="G546" s="119">
        <v>59.39</v>
      </c>
      <c r="H546" s="120">
        <f>corporate!H110</f>
        <v>0</v>
      </c>
      <c r="I546" s="120">
        <f>corporate!I110</f>
        <v>400000</v>
      </c>
      <c r="J546" s="120">
        <f>corporate!J110</f>
        <v>424000</v>
      </c>
      <c r="K546" s="123">
        <f>corporate!K110</f>
        <v>449440</v>
      </c>
    </row>
    <row r="547" spans="1:11" x14ac:dyDescent="0.2">
      <c r="A547" s="117" t="s">
        <v>335</v>
      </c>
      <c r="B547" s="118" t="s">
        <v>262</v>
      </c>
      <c r="C547" s="119">
        <v>141231</v>
      </c>
      <c r="D547" s="119">
        <v>0</v>
      </c>
      <c r="E547" s="119">
        <v>0</v>
      </c>
      <c r="F547" s="119">
        <v>141231</v>
      </c>
      <c r="G547" s="119">
        <v>0</v>
      </c>
      <c r="H547" s="120">
        <f>corporate!H111</f>
        <v>0</v>
      </c>
      <c r="I547" s="120">
        <f>corporate!I111</f>
        <v>141231</v>
      </c>
      <c r="J547" s="120">
        <f>corporate!J111</f>
        <v>149704.85999999999</v>
      </c>
      <c r="K547" s="123">
        <f>corporate!K111</f>
        <v>158687.15159999998</v>
      </c>
    </row>
    <row r="548" spans="1:11" x14ac:dyDescent="0.2">
      <c r="A548" s="117"/>
      <c r="B548" s="118"/>
      <c r="C548" s="119"/>
      <c r="D548" s="119"/>
      <c r="E548" s="119"/>
      <c r="F548" s="119"/>
      <c r="G548" s="119"/>
      <c r="H548" s="120"/>
      <c r="I548" s="120"/>
      <c r="J548" s="120"/>
      <c r="K548" s="123"/>
    </row>
    <row r="549" spans="1:11" s="116" customFormat="1" ht="15" x14ac:dyDescent="0.25">
      <c r="A549" s="111"/>
      <c r="B549" s="112" t="s">
        <v>263</v>
      </c>
      <c r="C549" s="113">
        <v>541231</v>
      </c>
      <c r="D549" s="113">
        <v>78886.22</v>
      </c>
      <c r="E549" s="113">
        <v>237575.52</v>
      </c>
      <c r="F549" s="113">
        <v>303655.48</v>
      </c>
      <c r="G549" s="113">
        <v>43.89</v>
      </c>
      <c r="H549" s="120">
        <f>corporate!H113</f>
        <v>0</v>
      </c>
      <c r="I549" s="120">
        <f>corporate!I113</f>
        <v>541231</v>
      </c>
      <c r="J549" s="120">
        <f>corporate!J113</f>
        <v>573704.86</v>
      </c>
      <c r="K549" s="123">
        <f>corporate!K113</f>
        <v>608127.15159999998</v>
      </c>
    </row>
    <row r="550" spans="1:11" s="116" customFormat="1" ht="15" x14ac:dyDescent="0.25">
      <c r="A550" s="111"/>
      <c r="B550" s="112"/>
      <c r="C550" s="113"/>
      <c r="D550" s="113"/>
      <c r="E550" s="113"/>
      <c r="F550" s="113"/>
      <c r="G550" s="113"/>
      <c r="H550" s="120"/>
      <c r="I550" s="120"/>
      <c r="J550" s="120"/>
      <c r="K550" s="123"/>
    </row>
    <row r="551" spans="1:11" s="116" customFormat="1" ht="15" x14ac:dyDescent="0.25">
      <c r="A551" s="111"/>
      <c r="B551" s="112" t="s">
        <v>266</v>
      </c>
      <c r="C551" s="113"/>
      <c r="D551" s="113"/>
      <c r="E551" s="113"/>
      <c r="F551" s="113"/>
      <c r="G551" s="113"/>
      <c r="H551" s="120"/>
      <c r="I551" s="120"/>
      <c r="J551" s="120"/>
      <c r="K551" s="123"/>
    </row>
    <row r="552" spans="1:11" x14ac:dyDescent="0.2">
      <c r="A552" s="117"/>
      <c r="B552" s="118"/>
      <c r="C552" s="119"/>
      <c r="D552" s="119"/>
      <c r="E552" s="119"/>
      <c r="F552" s="119"/>
      <c r="G552" s="119"/>
      <c r="H552" s="120"/>
      <c r="I552" s="120"/>
      <c r="J552" s="120"/>
      <c r="K552" s="123"/>
    </row>
    <row r="553" spans="1:11" x14ac:dyDescent="0.2">
      <c r="A553" s="117" t="s">
        <v>336</v>
      </c>
      <c r="B553" s="118" t="s">
        <v>267</v>
      </c>
      <c r="C553" s="119">
        <v>18107</v>
      </c>
      <c r="D553" s="119">
        <v>3082.69</v>
      </c>
      <c r="E553" s="119">
        <v>10181.18</v>
      </c>
      <c r="F553" s="119">
        <v>7925.82</v>
      </c>
      <c r="G553" s="119">
        <v>56.22</v>
      </c>
      <c r="H553" s="120">
        <f>corporate!H117</f>
        <v>0</v>
      </c>
      <c r="I553" s="120">
        <f>corporate!I117</f>
        <v>18107</v>
      </c>
      <c r="J553" s="120">
        <f>corporate!J117</f>
        <v>19193.419999999998</v>
      </c>
      <c r="K553" s="123">
        <f>corporate!K117</f>
        <v>20345.025199999996</v>
      </c>
    </row>
    <row r="554" spans="1:11" x14ac:dyDescent="0.2">
      <c r="A554" s="117" t="s">
        <v>337</v>
      </c>
      <c r="B554" s="118" t="s">
        <v>268</v>
      </c>
      <c r="C554" s="119">
        <v>3180</v>
      </c>
      <c r="D554" s="119">
        <v>12842.14</v>
      </c>
      <c r="E554" s="119">
        <v>38747.760000000002</v>
      </c>
      <c r="F554" s="119">
        <v>-35567.760000000002</v>
      </c>
      <c r="G554" s="119">
        <v>999.99</v>
      </c>
      <c r="H554" s="120">
        <f>corporate!H118</f>
        <v>0</v>
      </c>
      <c r="I554" s="120">
        <f>corporate!I118</f>
        <v>3180</v>
      </c>
      <c r="J554" s="120">
        <f>corporate!J118</f>
        <v>3370.8</v>
      </c>
      <c r="K554" s="123">
        <f>corporate!K118</f>
        <v>3573.0480000000002</v>
      </c>
    </row>
    <row r="555" spans="1:11" x14ac:dyDescent="0.2">
      <c r="A555" s="117" t="s">
        <v>338</v>
      </c>
      <c r="B555" s="118" t="s">
        <v>269</v>
      </c>
      <c r="C555" s="119">
        <v>3180</v>
      </c>
      <c r="D555" s="119">
        <v>35908.92</v>
      </c>
      <c r="E555" s="119">
        <v>70058.539999999994</v>
      </c>
      <c r="F555" s="119">
        <v>-66878.539999999994</v>
      </c>
      <c r="G555" s="119">
        <v>999.99</v>
      </c>
      <c r="H555" s="120">
        <f>corporate!H119</f>
        <v>0</v>
      </c>
      <c r="I555" s="120">
        <f>corporate!I119</f>
        <v>3180</v>
      </c>
      <c r="J555" s="120">
        <f>corporate!J119</f>
        <v>3370.8</v>
      </c>
      <c r="K555" s="123">
        <f>corporate!K119</f>
        <v>3573.0480000000002</v>
      </c>
    </row>
    <row r="556" spans="1:11" x14ac:dyDescent="0.2">
      <c r="A556" s="117" t="s">
        <v>339</v>
      </c>
      <c r="B556" s="118" t="s">
        <v>272</v>
      </c>
      <c r="C556" s="119">
        <v>5300</v>
      </c>
      <c r="D556" s="119">
        <v>0</v>
      </c>
      <c r="E556" s="119">
        <v>0</v>
      </c>
      <c r="F556" s="119">
        <v>5300</v>
      </c>
      <c r="G556" s="119">
        <v>0</v>
      </c>
      <c r="H556" s="120">
        <f>corporate!H120</f>
        <v>0</v>
      </c>
      <c r="I556" s="120">
        <f>corporate!I120</f>
        <v>5300</v>
      </c>
      <c r="J556" s="120">
        <f>corporate!J120</f>
        <v>5618</v>
      </c>
      <c r="K556" s="123">
        <f>corporate!K120</f>
        <v>5955.08</v>
      </c>
    </row>
    <row r="557" spans="1:11" x14ac:dyDescent="0.2">
      <c r="A557" s="117" t="s">
        <v>340</v>
      </c>
      <c r="B557" s="118" t="s">
        <v>273</v>
      </c>
      <c r="C557" s="119">
        <v>49352</v>
      </c>
      <c r="D557" s="119">
        <v>19286.830000000002</v>
      </c>
      <c r="E557" s="119">
        <v>19286.830000000002</v>
      </c>
      <c r="F557" s="119">
        <v>30065.17</v>
      </c>
      <c r="G557" s="119">
        <v>39.08</v>
      </c>
      <c r="H557" s="120">
        <f>corporate!H121</f>
        <v>0</v>
      </c>
      <c r="I557" s="120">
        <f>corporate!I121</f>
        <v>49352</v>
      </c>
      <c r="J557" s="120">
        <f>corporate!J121</f>
        <v>52313.120000000003</v>
      </c>
      <c r="K557" s="123">
        <f>corporate!K121</f>
        <v>55451.907200000001</v>
      </c>
    </row>
    <row r="558" spans="1:11" x14ac:dyDescent="0.2">
      <c r="A558" s="117" t="s">
        <v>341</v>
      </c>
      <c r="B558" s="118" t="s">
        <v>274</v>
      </c>
      <c r="C558" s="119">
        <v>0</v>
      </c>
      <c r="D558" s="119">
        <v>2365.6799999999998</v>
      </c>
      <c r="E558" s="119">
        <v>25606.560000000001</v>
      </c>
      <c r="F558" s="119">
        <v>-25606.560000000001</v>
      </c>
      <c r="G558" s="119">
        <v>0</v>
      </c>
      <c r="H558" s="120">
        <f>corporate!H122</f>
        <v>0</v>
      </c>
      <c r="I558" s="120">
        <f>corporate!I122</f>
        <v>0</v>
      </c>
      <c r="J558" s="120">
        <f>corporate!J122</f>
        <v>0</v>
      </c>
      <c r="K558" s="123">
        <f>corporate!K122</f>
        <v>0</v>
      </c>
    </row>
    <row r="559" spans="1:11" x14ac:dyDescent="0.2">
      <c r="A559" s="117" t="s">
        <v>342</v>
      </c>
      <c r="B559" s="118" t="s">
        <v>275</v>
      </c>
      <c r="C559" s="119">
        <v>39122</v>
      </c>
      <c r="D559" s="119">
        <v>0</v>
      </c>
      <c r="E559" s="119">
        <v>0</v>
      </c>
      <c r="F559" s="119">
        <v>39122</v>
      </c>
      <c r="G559" s="119">
        <v>0</v>
      </c>
      <c r="H559" s="120">
        <f>corporate!H123</f>
        <v>0</v>
      </c>
      <c r="I559" s="120">
        <f>corporate!I123</f>
        <v>39122</v>
      </c>
      <c r="J559" s="120">
        <f>corporate!J123</f>
        <v>41469.32</v>
      </c>
      <c r="K559" s="123">
        <f>corporate!K123</f>
        <v>43957.479200000002</v>
      </c>
    </row>
    <row r="560" spans="1:11" x14ac:dyDescent="0.2">
      <c r="A560" s="117" t="s">
        <v>343</v>
      </c>
      <c r="B560" s="118" t="s">
        <v>276</v>
      </c>
      <c r="C560" s="119">
        <v>106769</v>
      </c>
      <c r="D560" s="119">
        <v>9631.24</v>
      </c>
      <c r="E560" s="119">
        <v>43219.96</v>
      </c>
      <c r="F560" s="119">
        <v>63549.04</v>
      </c>
      <c r="G560" s="119">
        <v>40.47</v>
      </c>
      <c r="H560" s="120">
        <f>corporate!H124</f>
        <v>0</v>
      </c>
      <c r="I560" s="120">
        <f>corporate!I124</f>
        <v>106769</v>
      </c>
      <c r="J560" s="120">
        <f>corporate!J124</f>
        <v>113175.14</v>
      </c>
      <c r="K560" s="123">
        <f>corporate!K124</f>
        <v>119965.64840000001</v>
      </c>
    </row>
    <row r="561" spans="1:11" x14ac:dyDescent="0.2">
      <c r="A561" s="117" t="s">
        <v>344</v>
      </c>
      <c r="B561" s="118" t="s">
        <v>279</v>
      </c>
      <c r="C561" s="119">
        <v>70015</v>
      </c>
      <c r="D561" s="119">
        <v>6669.21</v>
      </c>
      <c r="E561" s="119">
        <v>45619.02</v>
      </c>
      <c r="F561" s="119">
        <v>24395.98</v>
      </c>
      <c r="G561" s="119">
        <v>65.150000000000006</v>
      </c>
      <c r="H561" s="120">
        <f>corporate!H125</f>
        <v>0</v>
      </c>
      <c r="I561" s="120">
        <f>corporate!I125</f>
        <v>70015</v>
      </c>
      <c r="J561" s="120">
        <f>corporate!J125</f>
        <v>74215.899999999994</v>
      </c>
      <c r="K561" s="123">
        <f>corporate!K125</f>
        <v>78668.853999999992</v>
      </c>
    </row>
    <row r="562" spans="1:11" ht="13.5" customHeight="1" x14ac:dyDescent="0.2">
      <c r="A562" s="117"/>
      <c r="B562" s="118"/>
      <c r="C562" s="119"/>
      <c r="D562" s="119"/>
      <c r="E562" s="119"/>
      <c r="F562" s="119"/>
      <c r="G562" s="119"/>
      <c r="H562" s="120">
        <f>corporate!H126</f>
        <v>0</v>
      </c>
      <c r="I562" s="120">
        <f>corporate!I126</f>
        <v>0</v>
      </c>
      <c r="J562" s="120">
        <f>corporate!J126</f>
        <v>0</v>
      </c>
      <c r="K562" s="123">
        <f>corporate!K126</f>
        <v>0</v>
      </c>
    </row>
    <row r="563" spans="1:11" s="116" customFormat="1" ht="15" x14ac:dyDescent="0.25">
      <c r="A563" s="111"/>
      <c r="B563" s="112" t="s">
        <v>280</v>
      </c>
      <c r="C563" s="113">
        <v>295025</v>
      </c>
      <c r="D563" s="113">
        <v>89786.71</v>
      </c>
      <c r="E563" s="113">
        <v>252719.85</v>
      </c>
      <c r="F563" s="113">
        <v>42305.15</v>
      </c>
      <c r="G563" s="113">
        <v>85.66</v>
      </c>
      <c r="H563" s="120">
        <f>corporate!H127</f>
        <v>0</v>
      </c>
      <c r="I563" s="120">
        <f>corporate!I127</f>
        <v>295025</v>
      </c>
      <c r="J563" s="120">
        <f>corporate!J127</f>
        <v>312726.5</v>
      </c>
      <c r="K563" s="123">
        <f>corporate!K127</f>
        <v>331490.09000000003</v>
      </c>
    </row>
    <row r="564" spans="1:11" s="116" customFormat="1" ht="15" x14ac:dyDescent="0.25">
      <c r="A564" s="111"/>
      <c r="B564" s="112"/>
      <c r="C564" s="113"/>
      <c r="D564" s="113"/>
      <c r="E564" s="113"/>
      <c r="F564" s="113"/>
      <c r="G564" s="113"/>
      <c r="H564" s="120">
        <f>corporate!H128</f>
        <v>0</v>
      </c>
      <c r="I564" s="120">
        <f>corporate!I128</f>
        <v>0</v>
      </c>
      <c r="J564" s="120">
        <f>corporate!J128</f>
        <v>0</v>
      </c>
      <c r="K564" s="123">
        <f>corporate!K128</f>
        <v>0</v>
      </c>
    </row>
    <row r="565" spans="1:11" s="116" customFormat="1" ht="15" x14ac:dyDescent="0.25">
      <c r="A565" s="111"/>
      <c r="B565" s="112" t="s">
        <v>281</v>
      </c>
      <c r="C565" s="113">
        <v>22167703</v>
      </c>
      <c r="D565" s="113">
        <v>1652183.52</v>
      </c>
      <c r="E565" s="113">
        <v>9685537.4100000001</v>
      </c>
      <c r="F565" s="113">
        <v>12482165.59</v>
      </c>
      <c r="G565" s="113">
        <v>43.69</v>
      </c>
      <c r="H565" s="120">
        <f>corporate!H129</f>
        <v>701758.15</v>
      </c>
      <c r="I565" s="120">
        <f>corporate!I129</f>
        <v>22869461.149999999</v>
      </c>
      <c r="J565" s="120">
        <f>corporate!J129</f>
        <v>24241628.818999998</v>
      </c>
      <c r="K565" s="123">
        <f>corporate!K129</f>
        <v>25696126.548140001</v>
      </c>
    </row>
    <row r="566" spans="1:11" x14ac:dyDescent="0.2">
      <c r="A566" s="117"/>
      <c r="B566" s="118"/>
      <c r="C566" s="119"/>
      <c r="D566" s="119"/>
      <c r="E566" s="119"/>
      <c r="F566" s="119"/>
      <c r="G566" s="119"/>
      <c r="H566" s="120"/>
      <c r="I566" s="120"/>
      <c r="J566" s="120"/>
      <c r="K566" s="123"/>
    </row>
    <row r="567" spans="1:11" s="116" customFormat="1" ht="15" x14ac:dyDescent="0.25">
      <c r="A567" s="111"/>
      <c r="B567" s="112" t="s">
        <v>283</v>
      </c>
      <c r="C567" s="113"/>
      <c r="D567" s="113"/>
      <c r="E567" s="113"/>
      <c r="F567" s="113"/>
      <c r="G567" s="113"/>
      <c r="H567" s="120"/>
      <c r="I567" s="120"/>
      <c r="J567" s="120"/>
      <c r="K567" s="123"/>
    </row>
    <row r="568" spans="1:11" s="116" customFormat="1" ht="15" x14ac:dyDescent="0.25">
      <c r="A568" s="111"/>
      <c r="B568" s="112"/>
      <c r="C568" s="113"/>
      <c r="D568" s="113"/>
      <c r="E568" s="113"/>
      <c r="F568" s="113"/>
      <c r="G568" s="113"/>
      <c r="H568" s="120"/>
      <c r="I568" s="120"/>
      <c r="J568" s="120"/>
      <c r="K568" s="123"/>
    </row>
    <row r="569" spans="1:11" x14ac:dyDescent="0.2">
      <c r="A569" s="117" t="s">
        <v>345</v>
      </c>
      <c r="B569" s="118" t="s">
        <v>346</v>
      </c>
      <c r="C569" s="119">
        <v>700000</v>
      </c>
      <c r="D569" s="119">
        <v>0</v>
      </c>
      <c r="E569" s="119">
        <v>630486.56000000006</v>
      </c>
      <c r="F569" s="119">
        <v>69513.440000000002</v>
      </c>
      <c r="G569" s="119">
        <v>90.06</v>
      </c>
      <c r="H569" s="120">
        <f>corporate!H133</f>
        <v>-69513</v>
      </c>
      <c r="I569" s="120">
        <f>corporate!I133</f>
        <v>630487</v>
      </c>
      <c r="J569" s="120">
        <f>corporate!J133</f>
        <v>0</v>
      </c>
      <c r="K569" s="123">
        <f>corporate!K133</f>
        <v>2000000</v>
      </c>
    </row>
    <row r="570" spans="1:11" s="125" customFormat="1" ht="15" x14ac:dyDescent="0.25">
      <c r="A570" s="126"/>
      <c r="B570" s="118" t="s">
        <v>1292</v>
      </c>
      <c r="C570" s="119">
        <f>corporate!C134</f>
        <v>0</v>
      </c>
      <c r="D570" s="119">
        <f>corporate!D134</f>
        <v>0</v>
      </c>
      <c r="E570" s="119">
        <f>corporate!E134</f>
        <v>0</v>
      </c>
      <c r="F570" s="119">
        <f>corporate!F134</f>
        <v>0</v>
      </c>
      <c r="G570" s="119">
        <f>corporate!G134</f>
        <v>0</v>
      </c>
      <c r="H570" s="119">
        <f>corporate!H134</f>
        <v>400000</v>
      </c>
      <c r="I570" s="119">
        <f>corporate!I134</f>
        <v>400000</v>
      </c>
      <c r="J570" s="119">
        <f>corporate!J134</f>
        <v>0</v>
      </c>
      <c r="K570" s="119">
        <f>corporate!K134</f>
        <v>0</v>
      </c>
    </row>
    <row r="571" spans="1:11" x14ac:dyDescent="0.2">
      <c r="A571" s="117" t="s">
        <v>347</v>
      </c>
      <c r="B571" s="118" t="s">
        <v>348</v>
      </c>
      <c r="C571" s="119">
        <v>100000</v>
      </c>
      <c r="D571" s="119">
        <v>0</v>
      </c>
      <c r="E571" s="119">
        <v>97121.27</v>
      </c>
      <c r="F571" s="119">
        <v>2878.73</v>
      </c>
      <c r="G571" s="119">
        <v>97.12</v>
      </c>
      <c r="H571" s="120">
        <f>corporate!H135</f>
        <v>100000</v>
      </c>
      <c r="I571" s="120">
        <f>corporate!I135</f>
        <v>200000</v>
      </c>
      <c r="J571" s="120">
        <f>corporate!J135</f>
        <v>300000</v>
      </c>
      <c r="K571" s="123">
        <f>corporate!K135</f>
        <v>300000</v>
      </c>
    </row>
    <row r="572" spans="1:11" s="125" customFormat="1" ht="15" x14ac:dyDescent="0.25">
      <c r="A572" s="117" t="s">
        <v>1253</v>
      </c>
      <c r="B572" s="118" t="s">
        <v>1254</v>
      </c>
      <c r="C572" s="119"/>
      <c r="D572" s="119"/>
      <c r="E572" s="119"/>
      <c r="F572" s="119"/>
      <c r="G572" s="119"/>
      <c r="H572" s="120">
        <f>corporate!H136</f>
        <v>2700899.2</v>
      </c>
      <c r="I572" s="120">
        <f>corporate!I136</f>
        <v>2700899.2</v>
      </c>
      <c r="J572" s="120">
        <f>corporate!J136</f>
        <v>0</v>
      </c>
      <c r="K572" s="123">
        <f>corporate!K136</f>
        <v>0</v>
      </c>
    </row>
    <row r="573" spans="1:11" x14ac:dyDescent="0.2">
      <c r="A573" s="117"/>
      <c r="B573" s="118"/>
      <c r="C573" s="119"/>
      <c r="D573" s="119"/>
      <c r="E573" s="119"/>
      <c r="F573" s="119"/>
      <c r="G573" s="119"/>
      <c r="H573" s="120">
        <f>corporate!H137</f>
        <v>0</v>
      </c>
      <c r="I573" s="120">
        <f>corporate!I137</f>
        <v>0</v>
      </c>
      <c r="J573" s="120">
        <f>corporate!J137</f>
        <v>0</v>
      </c>
      <c r="K573" s="123">
        <f>corporate!K137</f>
        <v>0</v>
      </c>
    </row>
    <row r="574" spans="1:11" s="116" customFormat="1" ht="15" x14ac:dyDescent="0.25">
      <c r="A574" s="111"/>
      <c r="B574" s="112" t="s">
        <v>294</v>
      </c>
      <c r="C574" s="113">
        <v>800000</v>
      </c>
      <c r="D574" s="113">
        <v>0</v>
      </c>
      <c r="E574" s="113">
        <v>727607.83</v>
      </c>
      <c r="F574" s="113">
        <v>72392.17</v>
      </c>
      <c r="G574" s="113">
        <v>90.95</v>
      </c>
      <c r="H574" s="120">
        <f>corporate!H138</f>
        <v>3131386.2</v>
      </c>
      <c r="I574" s="120">
        <f>corporate!I138</f>
        <v>3931386.2</v>
      </c>
      <c r="J574" s="120">
        <f>corporate!J138</f>
        <v>300000</v>
      </c>
      <c r="K574" s="123">
        <f>corporate!K138</f>
        <v>2300000</v>
      </c>
    </row>
    <row r="575" spans="1:11" s="116" customFormat="1" ht="15" x14ac:dyDescent="0.25">
      <c r="A575" s="111"/>
      <c r="B575" s="112"/>
      <c r="C575" s="113"/>
      <c r="D575" s="113"/>
      <c r="E575" s="113"/>
      <c r="F575" s="113"/>
      <c r="G575" s="113"/>
      <c r="H575" s="120"/>
      <c r="I575" s="120"/>
      <c r="J575" s="120"/>
      <c r="K575" s="123"/>
    </row>
    <row r="576" spans="1:11" s="116" customFormat="1" ht="15" x14ac:dyDescent="0.25">
      <c r="A576" s="111"/>
      <c r="B576" s="112" t="s">
        <v>349</v>
      </c>
      <c r="C576" s="113"/>
      <c r="D576" s="113"/>
      <c r="E576" s="113"/>
      <c r="F576" s="113"/>
      <c r="G576" s="113"/>
      <c r="H576" s="120"/>
      <c r="I576" s="120"/>
      <c r="J576" s="120"/>
      <c r="K576" s="123"/>
    </row>
    <row r="577" spans="1:11" s="116" customFormat="1" ht="15" x14ac:dyDescent="0.25">
      <c r="A577" s="111"/>
      <c r="B577" s="112" t="s">
        <v>8</v>
      </c>
      <c r="C577" s="113"/>
      <c r="D577" s="113"/>
      <c r="E577" s="113"/>
      <c r="F577" s="113"/>
      <c r="G577" s="113"/>
      <c r="H577" s="120"/>
      <c r="I577" s="120"/>
      <c r="J577" s="120"/>
      <c r="K577" s="123"/>
    </row>
    <row r="578" spans="1:11" s="116" customFormat="1" ht="15" x14ac:dyDescent="0.25">
      <c r="A578" s="111"/>
      <c r="B578" s="112" t="s">
        <v>69</v>
      </c>
      <c r="C578" s="113"/>
      <c r="D578" s="113"/>
      <c r="E578" s="113"/>
      <c r="F578" s="113"/>
      <c r="G578" s="113"/>
      <c r="H578" s="120"/>
      <c r="I578" s="120"/>
      <c r="J578" s="120"/>
      <c r="K578" s="123"/>
    </row>
    <row r="579" spans="1:11" s="116" customFormat="1" ht="15" x14ac:dyDescent="0.25">
      <c r="A579" s="111"/>
      <c r="B579" s="112"/>
      <c r="C579" s="113"/>
      <c r="D579" s="113"/>
      <c r="E579" s="113"/>
      <c r="F579" s="113"/>
      <c r="G579" s="113"/>
      <c r="H579" s="120"/>
      <c r="I579" s="120"/>
      <c r="J579" s="120"/>
      <c r="K579" s="123"/>
    </row>
    <row r="580" spans="1:11" x14ac:dyDescent="0.2">
      <c r="A580" s="117" t="s">
        <v>350</v>
      </c>
      <c r="B580" s="118" t="s">
        <v>75</v>
      </c>
      <c r="C580" s="119">
        <v>-193482</v>
      </c>
      <c r="D580" s="119">
        <v>0</v>
      </c>
      <c r="E580" s="119">
        <v>-66726.179999999993</v>
      </c>
      <c r="F580" s="119">
        <v>-126755.82</v>
      </c>
      <c r="G580" s="119">
        <v>34.479999999999997</v>
      </c>
      <c r="H580" s="120">
        <f>corporate!H144</f>
        <v>0</v>
      </c>
      <c r="I580" s="120">
        <f>corporate!I144</f>
        <v>-193482</v>
      </c>
      <c r="J580" s="120">
        <f>corporate!J144</f>
        <v>-205090.92</v>
      </c>
      <c r="K580" s="123">
        <f>corporate!K144</f>
        <v>-217396.37520000001</v>
      </c>
    </row>
    <row r="581" spans="1:11" x14ac:dyDescent="0.2">
      <c r="A581" s="117"/>
      <c r="B581" s="118"/>
      <c r="C581" s="119"/>
      <c r="D581" s="119"/>
      <c r="E581" s="119"/>
      <c r="F581" s="119"/>
      <c r="G581" s="119"/>
      <c r="H581" s="120"/>
      <c r="I581" s="120"/>
      <c r="J581" s="120"/>
      <c r="K581" s="123"/>
    </row>
    <row r="582" spans="1:11" s="116" customFormat="1" ht="15" x14ac:dyDescent="0.25">
      <c r="A582" s="111"/>
      <c r="B582" s="112" t="s">
        <v>76</v>
      </c>
      <c r="C582" s="113">
        <v>-193482</v>
      </c>
      <c r="D582" s="113">
        <v>0</v>
      </c>
      <c r="E582" s="113">
        <v>-66726.179999999993</v>
      </c>
      <c r="F582" s="113">
        <v>-126755.82</v>
      </c>
      <c r="G582" s="113">
        <v>34.479999999999997</v>
      </c>
      <c r="H582" s="120">
        <f>corporate!H146</f>
        <v>0</v>
      </c>
      <c r="I582" s="120">
        <f>corporate!I146</f>
        <v>-193482</v>
      </c>
      <c r="J582" s="120">
        <f>corporate!J146</f>
        <v>-205090.92</v>
      </c>
      <c r="K582" s="123">
        <f>corporate!K146</f>
        <v>-217396.37520000001</v>
      </c>
    </row>
    <row r="583" spans="1:11" s="116" customFormat="1" ht="15" x14ac:dyDescent="0.25">
      <c r="A583" s="111"/>
      <c r="B583" s="112"/>
      <c r="C583" s="113"/>
      <c r="D583" s="113"/>
      <c r="E583" s="113"/>
      <c r="F583" s="113"/>
      <c r="G583" s="113"/>
      <c r="H583" s="120"/>
      <c r="I583" s="120"/>
      <c r="J583" s="120"/>
      <c r="K583" s="123"/>
    </row>
    <row r="584" spans="1:11" s="116" customFormat="1" ht="15" x14ac:dyDescent="0.25">
      <c r="A584" s="111"/>
      <c r="B584" s="112" t="s">
        <v>90</v>
      </c>
      <c r="C584" s="113">
        <v>-193482</v>
      </c>
      <c r="D584" s="113">
        <v>0</v>
      </c>
      <c r="E584" s="113">
        <v>-66726.179999999993</v>
      </c>
      <c r="F584" s="113">
        <v>-126755.82</v>
      </c>
      <c r="G584" s="113">
        <v>34.479999999999997</v>
      </c>
      <c r="H584" s="120">
        <f>corporate!H148</f>
        <v>0</v>
      </c>
      <c r="I584" s="120">
        <f>corporate!I148</f>
        <v>-193482</v>
      </c>
      <c r="J584" s="120">
        <f>corporate!J148</f>
        <v>-205090.92</v>
      </c>
      <c r="K584" s="123">
        <f>corporate!K148</f>
        <v>-217396.37520000001</v>
      </c>
    </row>
    <row r="585" spans="1:11" s="116" customFormat="1" ht="15" x14ac:dyDescent="0.25">
      <c r="A585" s="111"/>
      <c r="B585" s="112"/>
      <c r="C585" s="113"/>
      <c r="D585" s="113"/>
      <c r="E585" s="113"/>
      <c r="F585" s="113"/>
      <c r="G585" s="113"/>
      <c r="H585" s="120"/>
      <c r="I585" s="120"/>
      <c r="J585" s="120"/>
      <c r="K585" s="123"/>
    </row>
    <row r="586" spans="1:11" s="116" customFormat="1" ht="15" x14ac:dyDescent="0.25">
      <c r="A586" s="111"/>
      <c r="B586" s="112" t="s">
        <v>91</v>
      </c>
      <c r="C586" s="113">
        <v>-193482</v>
      </c>
      <c r="D586" s="113">
        <v>0</v>
      </c>
      <c r="E586" s="113">
        <v>-66726.179999999993</v>
      </c>
      <c r="F586" s="113">
        <v>-126755.82</v>
      </c>
      <c r="G586" s="113">
        <v>34.479999999999997</v>
      </c>
      <c r="H586" s="120">
        <f>corporate!H150</f>
        <v>0</v>
      </c>
      <c r="I586" s="120">
        <f>corporate!I150</f>
        <v>-193482</v>
      </c>
      <c r="J586" s="120">
        <f>corporate!J150</f>
        <v>-205090.92</v>
      </c>
      <c r="K586" s="123">
        <f>corporate!K150</f>
        <v>-217396.37520000001</v>
      </c>
    </row>
    <row r="587" spans="1:11" s="116" customFormat="1" ht="15" x14ac:dyDescent="0.25">
      <c r="A587" s="111"/>
      <c r="B587" s="112"/>
      <c r="C587" s="113"/>
      <c r="D587" s="113"/>
      <c r="E587" s="113"/>
      <c r="F587" s="113"/>
      <c r="G587" s="113"/>
      <c r="H587" s="120"/>
      <c r="I587" s="120"/>
      <c r="J587" s="120"/>
      <c r="K587" s="123"/>
    </row>
    <row r="588" spans="1:11" s="116" customFormat="1" ht="15" x14ac:dyDescent="0.25">
      <c r="A588" s="111"/>
      <c r="B588" s="112" t="s">
        <v>92</v>
      </c>
      <c r="C588" s="113"/>
      <c r="D588" s="113"/>
      <c r="E588" s="113"/>
      <c r="F588" s="113"/>
      <c r="G588" s="113"/>
      <c r="H588" s="120"/>
      <c r="I588" s="120"/>
      <c r="J588" s="120"/>
      <c r="K588" s="123"/>
    </row>
    <row r="589" spans="1:11" s="116" customFormat="1" ht="15" x14ac:dyDescent="0.25">
      <c r="A589" s="111"/>
      <c r="B589" s="112" t="s">
        <v>93</v>
      </c>
      <c r="C589" s="113"/>
      <c r="D589" s="113"/>
      <c r="E589" s="113"/>
      <c r="F589" s="113"/>
      <c r="G589" s="113"/>
      <c r="H589" s="120"/>
      <c r="I589" s="120"/>
      <c r="J589" s="120"/>
      <c r="K589" s="123"/>
    </row>
    <row r="590" spans="1:11" s="116" customFormat="1" ht="15" x14ac:dyDescent="0.25">
      <c r="A590" s="111"/>
      <c r="B590" s="112" t="s">
        <v>128</v>
      </c>
      <c r="C590" s="113"/>
      <c r="D590" s="113"/>
      <c r="E590" s="113"/>
      <c r="F590" s="113"/>
      <c r="G590" s="113"/>
      <c r="H590" s="120"/>
      <c r="I590" s="120"/>
      <c r="J590" s="120"/>
      <c r="K590" s="123"/>
    </row>
    <row r="591" spans="1:11" s="116" customFormat="1" ht="15" x14ac:dyDescent="0.25">
      <c r="A591" s="111"/>
      <c r="B591" s="112" t="s">
        <v>129</v>
      </c>
      <c r="C591" s="113"/>
      <c r="D591" s="113"/>
      <c r="E591" s="113"/>
      <c r="F591" s="113"/>
      <c r="G591" s="113"/>
      <c r="H591" s="120"/>
      <c r="I591" s="120"/>
      <c r="J591" s="120"/>
      <c r="K591" s="123"/>
    </row>
    <row r="592" spans="1:11" s="116" customFormat="1" ht="15" x14ac:dyDescent="0.25">
      <c r="A592" s="111"/>
      <c r="B592" s="112"/>
      <c r="C592" s="113"/>
      <c r="D592" s="113"/>
      <c r="E592" s="113"/>
      <c r="F592" s="113"/>
      <c r="G592" s="113"/>
      <c r="H592" s="120"/>
      <c r="I592" s="120"/>
      <c r="J592" s="120"/>
      <c r="K592" s="123"/>
    </row>
    <row r="593" spans="1:11" x14ac:dyDescent="0.2">
      <c r="A593" s="117" t="s">
        <v>351</v>
      </c>
      <c r="B593" s="118" t="s">
        <v>130</v>
      </c>
      <c r="C593" s="119">
        <v>1458385</v>
      </c>
      <c r="D593" s="119">
        <v>120641.12</v>
      </c>
      <c r="E593" s="119">
        <v>717604.97</v>
      </c>
      <c r="F593" s="119">
        <v>740780.03</v>
      </c>
      <c r="G593" s="119">
        <v>49.2</v>
      </c>
      <c r="H593" s="120">
        <f>corporate!H157</f>
        <v>0</v>
      </c>
      <c r="I593" s="120">
        <f>corporate!I157</f>
        <v>1458385</v>
      </c>
      <c r="J593" s="120">
        <f>corporate!J157</f>
        <v>1545888.1</v>
      </c>
      <c r="K593" s="123">
        <f>corporate!K157</f>
        <v>1638641.3860000002</v>
      </c>
    </row>
    <row r="594" spans="1:11" x14ac:dyDescent="0.2">
      <c r="A594" s="117" t="s">
        <v>352</v>
      </c>
      <c r="B594" s="118" t="s">
        <v>131</v>
      </c>
      <c r="C594" s="119">
        <v>143029</v>
      </c>
      <c r="D594" s="119">
        <v>0</v>
      </c>
      <c r="E594" s="119">
        <v>86582.52</v>
      </c>
      <c r="F594" s="119">
        <v>56446.48</v>
      </c>
      <c r="G594" s="119">
        <v>60.53</v>
      </c>
      <c r="H594" s="120">
        <f>corporate!H158</f>
        <v>0</v>
      </c>
      <c r="I594" s="120">
        <f>corporate!I158</f>
        <v>143029</v>
      </c>
      <c r="J594" s="120">
        <f>corporate!J158</f>
        <v>151610.74</v>
      </c>
      <c r="K594" s="123">
        <f>corporate!K158</f>
        <v>160707.38439999998</v>
      </c>
    </row>
    <row r="595" spans="1:11" x14ac:dyDescent="0.2">
      <c r="A595" s="117" t="s">
        <v>353</v>
      </c>
      <c r="B595" s="118" t="s">
        <v>132</v>
      </c>
      <c r="C595" s="119">
        <v>52200</v>
      </c>
      <c r="D595" s="119">
        <v>4345.5</v>
      </c>
      <c r="E595" s="119">
        <v>26073</v>
      </c>
      <c r="F595" s="119">
        <v>26127</v>
      </c>
      <c r="G595" s="119">
        <v>49.94</v>
      </c>
      <c r="H595" s="120">
        <f>corporate!H159</f>
        <v>0</v>
      </c>
      <c r="I595" s="120">
        <f>corporate!I159</f>
        <v>52200</v>
      </c>
      <c r="J595" s="120">
        <f>corporate!J159</f>
        <v>55332</v>
      </c>
      <c r="K595" s="123">
        <f>corporate!K159</f>
        <v>58651.92</v>
      </c>
    </row>
    <row r="596" spans="1:11" x14ac:dyDescent="0.2">
      <c r="A596" s="117" t="s">
        <v>354</v>
      </c>
      <c r="B596" s="118" t="s">
        <v>133</v>
      </c>
      <c r="C596" s="119">
        <v>6264</v>
      </c>
      <c r="D596" s="119">
        <v>852.37</v>
      </c>
      <c r="E596" s="119">
        <v>5114.22</v>
      </c>
      <c r="F596" s="119">
        <v>1149.78</v>
      </c>
      <c r="G596" s="119">
        <v>81.64</v>
      </c>
      <c r="H596" s="120">
        <f>corporate!H160</f>
        <v>0</v>
      </c>
      <c r="I596" s="120">
        <f>corporate!I160</f>
        <v>6264</v>
      </c>
      <c r="J596" s="120">
        <f>corporate!J160</f>
        <v>6639.84</v>
      </c>
      <c r="K596" s="123">
        <f>corporate!K160</f>
        <v>7038.2304000000004</v>
      </c>
    </row>
    <row r="597" spans="1:11" x14ac:dyDescent="0.2">
      <c r="A597" s="117" t="s">
        <v>355</v>
      </c>
      <c r="B597" s="118" t="s">
        <v>135</v>
      </c>
      <c r="C597" s="119">
        <v>46668</v>
      </c>
      <c r="D597" s="119">
        <v>0</v>
      </c>
      <c r="E597" s="119">
        <v>0</v>
      </c>
      <c r="F597" s="119">
        <v>46668</v>
      </c>
      <c r="G597" s="119">
        <v>0</v>
      </c>
      <c r="H597" s="120">
        <f>corporate!H161</f>
        <v>0</v>
      </c>
      <c r="I597" s="120">
        <f>corporate!I161</f>
        <v>46668</v>
      </c>
      <c r="J597" s="120">
        <f>corporate!J161</f>
        <v>49468.08</v>
      </c>
      <c r="K597" s="123">
        <f>corporate!K161</f>
        <v>52436.164799999999</v>
      </c>
    </row>
    <row r="598" spans="1:11" x14ac:dyDescent="0.2">
      <c r="A598" s="117" t="s">
        <v>356</v>
      </c>
      <c r="B598" s="118" t="s">
        <v>136</v>
      </c>
      <c r="C598" s="119">
        <v>312761</v>
      </c>
      <c r="D598" s="119">
        <v>25768.04</v>
      </c>
      <c r="E598" s="119">
        <v>153132.93</v>
      </c>
      <c r="F598" s="119">
        <v>159628.07</v>
      </c>
      <c r="G598" s="119">
        <v>48.96</v>
      </c>
      <c r="H598" s="120">
        <f>corporate!H162</f>
        <v>0</v>
      </c>
      <c r="I598" s="120">
        <f>corporate!I162</f>
        <v>312761</v>
      </c>
      <c r="J598" s="120">
        <f>corporate!J162</f>
        <v>331526.65999999997</v>
      </c>
      <c r="K598" s="123">
        <f>corporate!K162</f>
        <v>351418.25959999999</v>
      </c>
    </row>
    <row r="599" spans="1:11" x14ac:dyDescent="0.2">
      <c r="A599" s="117" t="s">
        <v>357</v>
      </c>
      <c r="B599" s="118" t="s">
        <v>137</v>
      </c>
      <c r="C599" s="119">
        <v>5016</v>
      </c>
      <c r="D599" s="119">
        <v>0</v>
      </c>
      <c r="E599" s="119">
        <v>997</v>
      </c>
      <c r="F599" s="119">
        <v>4019</v>
      </c>
      <c r="G599" s="119">
        <v>19.87</v>
      </c>
      <c r="H599" s="120">
        <f>corporate!H163</f>
        <v>0</v>
      </c>
      <c r="I599" s="120">
        <f>corporate!I163</f>
        <v>5016</v>
      </c>
      <c r="J599" s="120">
        <f>corporate!J163</f>
        <v>5316.96</v>
      </c>
      <c r="K599" s="123">
        <f>corporate!K163</f>
        <v>5635.9776000000002</v>
      </c>
    </row>
    <row r="600" spans="1:11" x14ac:dyDescent="0.2">
      <c r="A600" s="117" t="s">
        <v>358</v>
      </c>
      <c r="B600" s="118" t="s">
        <v>138</v>
      </c>
      <c r="C600" s="119">
        <v>11292</v>
      </c>
      <c r="D600" s="119">
        <v>0</v>
      </c>
      <c r="E600" s="119">
        <v>0</v>
      </c>
      <c r="F600" s="119">
        <v>11292</v>
      </c>
      <c r="G600" s="119">
        <v>0</v>
      </c>
      <c r="H600" s="120">
        <f>corporate!H164</f>
        <v>0</v>
      </c>
      <c r="I600" s="120">
        <f>corporate!I164</f>
        <v>11292</v>
      </c>
      <c r="J600" s="120">
        <f>corporate!J164</f>
        <v>11969.52</v>
      </c>
      <c r="K600" s="123">
        <f>corporate!K164</f>
        <v>12687.691200000001</v>
      </c>
    </row>
    <row r="601" spans="1:11" x14ac:dyDescent="0.2">
      <c r="A601" s="117" t="s">
        <v>359</v>
      </c>
      <c r="B601" s="118" t="s">
        <v>142</v>
      </c>
      <c r="C601" s="119">
        <v>15692</v>
      </c>
      <c r="D601" s="119">
        <v>1307.7</v>
      </c>
      <c r="E601" s="119">
        <v>7846.2</v>
      </c>
      <c r="F601" s="119">
        <v>7845.8</v>
      </c>
      <c r="G601" s="119">
        <v>50</v>
      </c>
      <c r="H601" s="120">
        <f>corporate!H165</f>
        <v>0</v>
      </c>
      <c r="I601" s="120">
        <f>corporate!I165</f>
        <v>15692</v>
      </c>
      <c r="J601" s="120">
        <f>corporate!J165</f>
        <v>16633.52</v>
      </c>
      <c r="K601" s="123">
        <f>corporate!K165</f>
        <v>17631.531200000001</v>
      </c>
    </row>
    <row r="602" spans="1:11" x14ac:dyDescent="0.2">
      <c r="A602" s="117"/>
      <c r="B602" s="118"/>
      <c r="C602" s="119"/>
      <c r="D602" s="119"/>
      <c r="E602" s="119"/>
      <c r="F602" s="119"/>
      <c r="G602" s="119"/>
      <c r="H602" s="120"/>
      <c r="I602" s="120"/>
      <c r="J602" s="120"/>
      <c r="K602" s="123"/>
    </row>
    <row r="603" spans="1:11" s="116" customFormat="1" ht="15" x14ac:dyDescent="0.25">
      <c r="A603" s="111"/>
      <c r="B603" s="112" t="s">
        <v>143</v>
      </c>
      <c r="C603" s="113">
        <v>2051307</v>
      </c>
      <c r="D603" s="113">
        <v>152914.73000000001</v>
      </c>
      <c r="E603" s="113">
        <v>997350.84</v>
      </c>
      <c r="F603" s="113">
        <v>1053956.1599999999</v>
      </c>
      <c r="G603" s="113">
        <v>48.62</v>
      </c>
      <c r="H603" s="120">
        <f>corporate!H167</f>
        <v>0</v>
      </c>
      <c r="I603" s="120">
        <f>corporate!I167</f>
        <v>2051307</v>
      </c>
      <c r="J603" s="120">
        <f>corporate!J167</f>
        <v>2174385.42</v>
      </c>
      <c r="K603" s="123">
        <f>corporate!K167</f>
        <v>2304848.5452000001</v>
      </c>
    </row>
    <row r="604" spans="1:11" s="116" customFormat="1" ht="15" x14ac:dyDescent="0.25">
      <c r="A604" s="111"/>
      <c r="B604" s="112"/>
      <c r="C604" s="113"/>
      <c r="D604" s="113"/>
      <c r="E604" s="113"/>
      <c r="F604" s="113"/>
      <c r="G604" s="113"/>
      <c r="H604" s="120"/>
      <c r="I604" s="120"/>
      <c r="J604" s="120"/>
      <c r="K604" s="123"/>
    </row>
    <row r="605" spans="1:11" s="116" customFormat="1" ht="15" x14ac:dyDescent="0.25">
      <c r="A605" s="111"/>
      <c r="B605" s="112" t="s">
        <v>144</v>
      </c>
      <c r="C605" s="113"/>
      <c r="D605" s="113"/>
      <c r="E605" s="113"/>
      <c r="F605" s="113"/>
      <c r="G605" s="113"/>
      <c r="H605" s="120"/>
      <c r="I605" s="120"/>
      <c r="J605" s="120"/>
      <c r="K605" s="123"/>
    </row>
    <row r="606" spans="1:11" x14ac:dyDescent="0.2">
      <c r="A606" s="117"/>
      <c r="B606" s="118"/>
      <c r="C606" s="119"/>
      <c r="D606" s="119"/>
      <c r="E606" s="119"/>
      <c r="F606" s="119"/>
      <c r="G606" s="119"/>
      <c r="H606" s="120"/>
      <c r="I606" s="120"/>
      <c r="J606" s="120"/>
      <c r="K606" s="123"/>
    </row>
    <row r="607" spans="1:11" x14ac:dyDescent="0.2">
      <c r="A607" s="117" t="s">
        <v>360</v>
      </c>
      <c r="B607" s="118" t="s">
        <v>145</v>
      </c>
      <c r="C607" s="119">
        <v>304</v>
      </c>
      <c r="D607" s="119">
        <v>35</v>
      </c>
      <c r="E607" s="119">
        <v>210</v>
      </c>
      <c r="F607" s="119">
        <v>94</v>
      </c>
      <c r="G607" s="119">
        <v>69.069999999999993</v>
      </c>
      <c r="H607" s="120">
        <f>corporate!H171</f>
        <v>0</v>
      </c>
      <c r="I607" s="120">
        <f>corporate!I171</f>
        <v>304</v>
      </c>
      <c r="J607" s="120">
        <f>corporate!J171</f>
        <v>322.24</v>
      </c>
      <c r="K607" s="123">
        <f>corporate!K171</f>
        <v>341.57440000000003</v>
      </c>
    </row>
    <row r="608" spans="1:11" x14ac:dyDescent="0.2">
      <c r="A608" s="117" t="s">
        <v>361</v>
      </c>
      <c r="B608" s="118" t="s">
        <v>146</v>
      </c>
      <c r="C608" s="119">
        <v>134381</v>
      </c>
      <c r="D608" s="119">
        <v>10643.53</v>
      </c>
      <c r="E608" s="119">
        <v>56671.18</v>
      </c>
      <c r="F608" s="119">
        <v>77709.820000000007</v>
      </c>
      <c r="G608" s="119">
        <v>42.17</v>
      </c>
      <c r="H608" s="120">
        <f>corporate!H172</f>
        <v>0</v>
      </c>
      <c r="I608" s="120">
        <f>corporate!I172</f>
        <v>134381</v>
      </c>
      <c r="J608" s="120">
        <f>corporate!J172</f>
        <v>142443.85999999999</v>
      </c>
      <c r="K608" s="123">
        <f>corporate!K172</f>
        <v>150990.49159999998</v>
      </c>
    </row>
    <row r="609" spans="1:11" x14ac:dyDescent="0.2">
      <c r="A609" s="117" t="s">
        <v>362</v>
      </c>
      <c r="B609" s="118" t="s">
        <v>147</v>
      </c>
      <c r="C609" s="119">
        <v>312291</v>
      </c>
      <c r="D609" s="119">
        <v>22362.44</v>
      </c>
      <c r="E609" s="119">
        <v>132940.13</v>
      </c>
      <c r="F609" s="119">
        <v>179350.87</v>
      </c>
      <c r="G609" s="119">
        <v>42.56</v>
      </c>
      <c r="H609" s="120">
        <f>corporate!H173</f>
        <v>0</v>
      </c>
      <c r="I609" s="120">
        <f>corporate!I173</f>
        <v>312291</v>
      </c>
      <c r="J609" s="120">
        <f>corporate!J173</f>
        <v>331028.46000000002</v>
      </c>
      <c r="K609" s="123">
        <f>corporate!K173</f>
        <v>350890.16760000004</v>
      </c>
    </row>
    <row r="610" spans="1:11" x14ac:dyDescent="0.2">
      <c r="A610" s="117" t="s">
        <v>363</v>
      </c>
      <c r="B610" s="118" t="s">
        <v>148</v>
      </c>
      <c r="C610" s="119">
        <v>7138</v>
      </c>
      <c r="D610" s="119">
        <v>624.88</v>
      </c>
      <c r="E610" s="119">
        <v>3751.08</v>
      </c>
      <c r="F610" s="119">
        <v>3386.92</v>
      </c>
      <c r="G610" s="119">
        <v>52.55</v>
      </c>
      <c r="H610" s="120">
        <f>corporate!H174</f>
        <v>0</v>
      </c>
      <c r="I610" s="120">
        <f>corporate!I174</f>
        <v>7138</v>
      </c>
      <c r="J610" s="120">
        <f>corporate!J174</f>
        <v>7566.28</v>
      </c>
      <c r="K610" s="123">
        <f>corporate!K174</f>
        <v>8020.2568000000001</v>
      </c>
    </row>
    <row r="611" spans="1:11" x14ac:dyDescent="0.2">
      <c r="A611" s="117"/>
      <c r="B611" s="118"/>
      <c r="C611" s="119"/>
      <c r="D611" s="119"/>
      <c r="E611" s="119"/>
      <c r="F611" s="119"/>
      <c r="G611" s="119"/>
      <c r="H611" s="120"/>
      <c r="I611" s="120"/>
      <c r="J611" s="120"/>
      <c r="K611" s="123"/>
    </row>
    <row r="612" spans="1:11" s="116" customFormat="1" ht="15" x14ac:dyDescent="0.25">
      <c r="A612" s="111"/>
      <c r="B612" s="112" t="s">
        <v>149</v>
      </c>
      <c r="C612" s="113">
        <v>454114</v>
      </c>
      <c r="D612" s="113">
        <v>33665.85</v>
      </c>
      <c r="E612" s="113">
        <v>193572.39</v>
      </c>
      <c r="F612" s="113">
        <v>260541.61</v>
      </c>
      <c r="G612" s="113">
        <v>42.62</v>
      </c>
      <c r="H612" s="120">
        <f>corporate!H176</f>
        <v>0</v>
      </c>
      <c r="I612" s="120">
        <f>corporate!I176</f>
        <v>454114</v>
      </c>
      <c r="J612" s="120">
        <f>corporate!J176</f>
        <v>481360.84</v>
      </c>
      <c r="K612" s="123">
        <f>corporate!K176</f>
        <v>510242.49040000001</v>
      </c>
    </row>
    <row r="613" spans="1:11" s="116" customFormat="1" ht="15" x14ac:dyDescent="0.25">
      <c r="A613" s="111"/>
      <c r="B613" s="112"/>
      <c r="C613" s="113"/>
      <c r="D613" s="113"/>
      <c r="E613" s="113"/>
      <c r="F613" s="113"/>
      <c r="G613" s="113"/>
      <c r="H613" s="120"/>
      <c r="I613" s="120"/>
      <c r="J613" s="120"/>
      <c r="K613" s="123"/>
    </row>
    <row r="614" spans="1:11" s="116" customFormat="1" ht="15" x14ac:dyDescent="0.25">
      <c r="A614" s="111"/>
      <c r="B614" s="112" t="s">
        <v>150</v>
      </c>
      <c r="C614" s="113"/>
      <c r="D614" s="113"/>
      <c r="E614" s="113"/>
      <c r="F614" s="113"/>
      <c r="G614" s="113"/>
      <c r="H614" s="120"/>
      <c r="I614" s="120"/>
      <c r="J614" s="120"/>
      <c r="K614" s="123"/>
    </row>
    <row r="615" spans="1:11" x14ac:dyDescent="0.2">
      <c r="A615" s="117"/>
      <c r="B615" s="118"/>
      <c r="C615" s="119"/>
      <c r="D615" s="119"/>
      <c r="E615" s="119"/>
      <c r="F615" s="119"/>
      <c r="G615" s="119"/>
      <c r="H615" s="120"/>
      <c r="I615" s="120"/>
      <c r="J615" s="120"/>
      <c r="K615" s="123"/>
    </row>
    <row r="616" spans="1:11" x14ac:dyDescent="0.2">
      <c r="A616" s="117" t="s">
        <v>364</v>
      </c>
      <c r="B616" s="118" t="s">
        <v>151</v>
      </c>
      <c r="C616" s="119">
        <v>7557</v>
      </c>
      <c r="D616" s="119">
        <v>0</v>
      </c>
      <c r="E616" s="119">
        <v>0</v>
      </c>
      <c r="F616" s="119">
        <v>7557</v>
      </c>
      <c r="G616" s="119">
        <v>0</v>
      </c>
      <c r="H616" s="120">
        <f>corporate!H180</f>
        <v>0</v>
      </c>
      <c r="I616" s="120">
        <f>corporate!I180</f>
        <v>7557</v>
      </c>
      <c r="J616" s="120">
        <f>corporate!J180</f>
        <v>8010.42</v>
      </c>
      <c r="K616" s="123">
        <f>corporate!K180</f>
        <v>8491.0452000000005</v>
      </c>
    </row>
    <row r="617" spans="1:11" x14ac:dyDescent="0.2">
      <c r="A617" s="117" t="s">
        <v>365</v>
      </c>
      <c r="B617" s="118" t="s">
        <v>152</v>
      </c>
      <c r="C617" s="119">
        <v>8531</v>
      </c>
      <c r="D617" s="119">
        <v>0</v>
      </c>
      <c r="E617" s="119">
        <v>0</v>
      </c>
      <c r="F617" s="119">
        <v>8531</v>
      </c>
      <c r="G617" s="119">
        <v>0</v>
      </c>
      <c r="H617" s="120">
        <f>corporate!H181</f>
        <v>0</v>
      </c>
      <c r="I617" s="120">
        <f>corporate!I181</f>
        <v>8531</v>
      </c>
      <c r="J617" s="120">
        <f>corporate!J181</f>
        <v>9042.86</v>
      </c>
      <c r="K617" s="123">
        <f>corporate!K181</f>
        <v>9585.4315999999999</v>
      </c>
    </row>
    <row r="618" spans="1:11" x14ac:dyDescent="0.2">
      <c r="A618" s="117" t="s">
        <v>366</v>
      </c>
      <c r="B618" s="118" t="s">
        <v>153</v>
      </c>
      <c r="C618" s="119">
        <v>13624</v>
      </c>
      <c r="D618" s="119">
        <v>0</v>
      </c>
      <c r="E618" s="119">
        <v>0</v>
      </c>
      <c r="F618" s="119">
        <v>13624</v>
      </c>
      <c r="G618" s="119">
        <v>0</v>
      </c>
      <c r="H618" s="120">
        <f>corporate!H182</f>
        <v>0</v>
      </c>
      <c r="I618" s="120">
        <f>corporate!I182</f>
        <v>13624</v>
      </c>
      <c r="J618" s="120">
        <f>corporate!J182</f>
        <v>14441.44</v>
      </c>
      <c r="K618" s="123">
        <f>corporate!K182</f>
        <v>15307.9264</v>
      </c>
    </row>
    <row r="619" spans="1:11" x14ac:dyDescent="0.2">
      <c r="A619" s="117"/>
      <c r="B619" s="118"/>
      <c r="C619" s="119"/>
      <c r="D619" s="119"/>
      <c r="E619" s="119"/>
      <c r="F619" s="119"/>
      <c r="G619" s="119"/>
      <c r="H619" s="120">
        <f>corporate!H183</f>
        <v>0</v>
      </c>
      <c r="I619" s="120">
        <f>corporate!I183</f>
        <v>0</v>
      </c>
      <c r="J619" s="120">
        <f>corporate!J183</f>
        <v>0</v>
      </c>
      <c r="K619" s="123">
        <f>corporate!K183</f>
        <v>0</v>
      </c>
    </row>
    <row r="620" spans="1:11" s="116" customFormat="1" ht="15" x14ac:dyDescent="0.25">
      <c r="A620" s="111"/>
      <c r="B620" s="112" t="s">
        <v>154</v>
      </c>
      <c r="C620" s="113">
        <v>29712</v>
      </c>
      <c r="D620" s="113">
        <v>0</v>
      </c>
      <c r="E620" s="113">
        <v>0</v>
      </c>
      <c r="F620" s="113">
        <v>29712</v>
      </c>
      <c r="G620" s="113">
        <v>0</v>
      </c>
      <c r="H620" s="120">
        <f>corporate!H184</f>
        <v>0</v>
      </c>
      <c r="I620" s="120">
        <f>corporate!I184</f>
        <v>29712</v>
      </c>
      <c r="J620" s="120">
        <f>corporate!J184</f>
        <v>31494.720000000001</v>
      </c>
      <c r="K620" s="123">
        <f>corporate!K184</f>
        <v>33384.403200000001</v>
      </c>
    </row>
    <row r="621" spans="1:11" s="116" customFormat="1" ht="15" x14ac:dyDescent="0.25">
      <c r="A621" s="111"/>
      <c r="B621" s="112"/>
      <c r="C621" s="113"/>
      <c r="D621" s="113"/>
      <c r="E621" s="113"/>
      <c r="F621" s="113"/>
      <c r="G621" s="113"/>
      <c r="H621" s="120"/>
      <c r="I621" s="120"/>
      <c r="J621" s="120"/>
      <c r="K621" s="123"/>
    </row>
    <row r="622" spans="1:11" s="116" customFormat="1" ht="15" x14ac:dyDescent="0.25">
      <c r="A622" s="111"/>
      <c r="B622" s="112" t="s">
        <v>186</v>
      </c>
      <c r="C622" s="113"/>
      <c r="D622" s="113"/>
      <c r="E622" s="113"/>
      <c r="F622" s="113"/>
      <c r="G622" s="113"/>
      <c r="H622" s="120"/>
      <c r="I622" s="120"/>
      <c r="J622" s="120"/>
      <c r="K622" s="123"/>
    </row>
    <row r="623" spans="1:11" s="116" customFormat="1" ht="15" x14ac:dyDescent="0.25">
      <c r="A623" s="111"/>
      <c r="B623" s="112" t="s">
        <v>187</v>
      </c>
      <c r="C623" s="113"/>
      <c r="D623" s="113"/>
      <c r="E623" s="113"/>
      <c r="F623" s="113"/>
      <c r="G623" s="113"/>
      <c r="H623" s="120"/>
      <c r="I623" s="120"/>
      <c r="J623" s="120"/>
      <c r="K623" s="123"/>
    </row>
    <row r="624" spans="1:11" x14ac:dyDescent="0.2">
      <c r="A624" s="117"/>
      <c r="B624" s="118"/>
      <c r="C624" s="119"/>
      <c r="D624" s="119"/>
      <c r="E624" s="119"/>
      <c r="F624" s="119"/>
      <c r="G624" s="119"/>
      <c r="H624" s="120"/>
      <c r="I624" s="120"/>
      <c r="J624" s="120"/>
      <c r="K624" s="123"/>
    </row>
    <row r="625" spans="1:11" x14ac:dyDescent="0.2">
      <c r="A625" s="117" t="s">
        <v>367</v>
      </c>
      <c r="B625" s="118" t="s">
        <v>190</v>
      </c>
      <c r="C625" s="119">
        <v>500000</v>
      </c>
      <c r="D625" s="119">
        <v>0</v>
      </c>
      <c r="E625" s="119">
        <v>0</v>
      </c>
      <c r="F625" s="119">
        <v>500000</v>
      </c>
      <c r="G625" s="119">
        <v>0</v>
      </c>
      <c r="H625" s="120">
        <f>corporate!H189</f>
        <v>0</v>
      </c>
      <c r="I625" s="120">
        <f>corporate!I189</f>
        <v>500000</v>
      </c>
      <c r="J625" s="120">
        <f>corporate!J189</f>
        <v>530000</v>
      </c>
      <c r="K625" s="123">
        <f>corporate!K189</f>
        <v>561800</v>
      </c>
    </row>
    <row r="626" spans="1:11" x14ac:dyDescent="0.2">
      <c r="A626" s="117" t="s">
        <v>368</v>
      </c>
      <c r="B626" s="118" t="s">
        <v>190</v>
      </c>
      <c r="C626" s="119">
        <v>110659</v>
      </c>
      <c r="D626" s="119">
        <v>0</v>
      </c>
      <c r="E626" s="119">
        <v>33829.21</v>
      </c>
      <c r="F626" s="119">
        <v>76829.789999999994</v>
      </c>
      <c r="G626" s="119">
        <v>30.57</v>
      </c>
      <c r="H626" s="120">
        <f>corporate!H190</f>
        <v>0</v>
      </c>
      <c r="I626" s="120">
        <f>corporate!I190</f>
        <v>110659</v>
      </c>
      <c r="J626" s="120">
        <f>corporate!J190</f>
        <v>117298.54</v>
      </c>
      <c r="K626" s="123">
        <f>corporate!K190</f>
        <v>124336.45239999999</v>
      </c>
    </row>
    <row r="627" spans="1:11" x14ac:dyDescent="0.2">
      <c r="A627" s="117"/>
      <c r="B627" s="118"/>
      <c r="C627" s="119"/>
      <c r="D627" s="119"/>
      <c r="E627" s="119"/>
      <c r="F627" s="119"/>
      <c r="G627" s="119"/>
      <c r="H627" s="120"/>
      <c r="I627" s="120"/>
      <c r="J627" s="120"/>
      <c r="K627" s="123"/>
    </row>
    <row r="628" spans="1:11" s="116" customFormat="1" ht="15" x14ac:dyDescent="0.25">
      <c r="A628" s="111"/>
      <c r="B628" s="112" t="s">
        <v>196</v>
      </c>
      <c r="C628" s="113">
        <v>610659</v>
      </c>
      <c r="D628" s="113">
        <v>0</v>
      </c>
      <c r="E628" s="113">
        <v>33829.21</v>
      </c>
      <c r="F628" s="113">
        <v>576829.79</v>
      </c>
      <c r="G628" s="113">
        <v>5.53</v>
      </c>
      <c r="H628" s="120">
        <f>corporate!H192</f>
        <v>0</v>
      </c>
      <c r="I628" s="120">
        <f>corporate!I192</f>
        <v>610659</v>
      </c>
      <c r="J628" s="120">
        <f>corporate!J192</f>
        <v>647298.54</v>
      </c>
      <c r="K628" s="123">
        <f>corporate!K192</f>
        <v>686136.45240000007</v>
      </c>
    </row>
    <row r="629" spans="1:11" s="116" customFormat="1" ht="15" x14ac:dyDescent="0.25">
      <c r="A629" s="111"/>
      <c r="B629" s="112"/>
      <c r="C629" s="113"/>
      <c r="D629" s="113"/>
      <c r="E629" s="113"/>
      <c r="F629" s="113"/>
      <c r="G629" s="113"/>
      <c r="H629" s="120"/>
      <c r="I629" s="120"/>
      <c r="J629" s="120"/>
      <c r="K629" s="123"/>
    </row>
    <row r="630" spans="1:11" s="116" customFormat="1" ht="15" x14ac:dyDescent="0.25">
      <c r="A630" s="111"/>
      <c r="B630" s="112" t="s">
        <v>205</v>
      </c>
      <c r="C630" s="113"/>
      <c r="D630" s="113"/>
      <c r="E630" s="113"/>
      <c r="F630" s="113"/>
      <c r="G630" s="113"/>
      <c r="H630" s="120"/>
      <c r="I630" s="120"/>
      <c r="J630" s="120"/>
      <c r="K630" s="123"/>
    </row>
    <row r="631" spans="1:11" x14ac:dyDescent="0.2">
      <c r="A631" s="117"/>
      <c r="B631" s="118"/>
      <c r="C631" s="119"/>
      <c r="D631" s="119"/>
      <c r="E631" s="119"/>
      <c r="F631" s="119"/>
      <c r="G631" s="119"/>
      <c r="H631" s="120"/>
      <c r="I631" s="120"/>
      <c r="J631" s="120"/>
      <c r="K631" s="123"/>
    </row>
    <row r="632" spans="1:11" x14ac:dyDescent="0.2">
      <c r="A632" s="117" t="s">
        <v>369</v>
      </c>
      <c r="B632" s="118" t="s">
        <v>207</v>
      </c>
      <c r="C632" s="119">
        <v>150000</v>
      </c>
      <c r="D632" s="119">
        <v>130755</v>
      </c>
      <c r="E632" s="119">
        <v>130755</v>
      </c>
      <c r="F632" s="119">
        <v>19245</v>
      </c>
      <c r="G632" s="119">
        <v>87.17</v>
      </c>
      <c r="H632" s="120">
        <v>0</v>
      </c>
      <c r="I632" s="120">
        <f>corporate!I196</f>
        <v>150000</v>
      </c>
      <c r="J632" s="120">
        <f>corporate!J196</f>
        <v>159000</v>
      </c>
      <c r="K632" s="123">
        <f>corporate!K196</f>
        <v>168540</v>
      </c>
    </row>
    <row r="633" spans="1:11" x14ac:dyDescent="0.2">
      <c r="A633" s="117" t="s">
        <v>370</v>
      </c>
      <c r="B633" s="118" t="s">
        <v>208</v>
      </c>
      <c r="C633" s="119">
        <v>105300</v>
      </c>
      <c r="D633" s="119">
        <v>10800</v>
      </c>
      <c r="E633" s="119">
        <v>42300</v>
      </c>
      <c r="F633" s="119">
        <v>63000</v>
      </c>
      <c r="G633" s="119">
        <v>40.17</v>
      </c>
      <c r="H633" s="120">
        <f>corporate!H197</f>
        <v>0</v>
      </c>
      <c r="I633" s="120">
        <f>corporate!I197</f>
        <v>105300</v>
      </c>
      <c r="J633" s="120">
        <f>corporate!J197</f>
        <v>111618</v>
      </c>
      <c r="K633" s="123">
        <f>corporate!K197</f>
        <v>118315.08</v>
      </c>
    </row>
    <row r="634" spans="1:11" x14ac:dyDescent="0.2">
      <c r="A634" s="117" t="s">
        <v>371</v>
      </c>
      <c r="B634" s="118" t="s">
        <v>209</v>
      </c>
      <c r="C634" s="119">
        <v>510000</v>
      </c>
      <c r="D634" s="119">
        <v>0</v>
      </c>
      <c r="E634" s="119">
        <v>506870</v>
      </c>
      <c r="F634" s="119">
        <v>3130</v>
      </c>
      <c r="G634" s="119">
        <v>99.38</v>
      </c>
      <c r="H634" s="120">
        <f>corporate!H198</f>
        <v>0</v>
      </c>
      <c r="I634" s="120">
        <f>corporate!I198</f>
        <v>510000</v>
      </c>
      <c r="J634" s="120">
        <f>corporate!J198</f>
        <v>540600</v>
      </c>
      <c r="K634" s="123">
        <f>corporate!K198</f>
        <v>573036</v>
      </c>
    </row>
    <row r="635" spans="1:11" x14ac:dyDescent="0.2">
      <c r="A635" s="117"/>
      <c r="B635" s="118"/>
      <c r="C635" s="119"/>
      <c r="D635" s="119"/>
      <c r="E635" s="119"/>
      <c r="F635" s="119"/>
      <c r="G635" s="119"/>
      <c r="H635" s="120"/>
      <c r="I635" s="120"/>
      <c r="J635" s="120"/>
      <c r="K635" s="123"/>
    </row>
    <row r="636" spans="1:11" s="116" customFormat="1" ht="15" x14ac:dyDescent="0.25">
      <c r="A636" s="111"/>
      <c r="B636" s="112" t="s">
        <v>216</v>
      </c>
      <c r="C636" s="113">
        <v>765300</v>
      </c>
      <c r="D636" s="113">
        <v>141555</v>
      </c>
      <c r="E636" s="113">
        <v>679925</v>
      </c>
      <c r="F636" s="113">
        <v>85375</v>
      </c>
      <c r="G636" s="113">
        <v>88.84</v>
      </c>
      <c r="H636" s="120">
        <f>corporate!H200</f>
        <v>0</v>
      </c>
      <c r="I636" s="120">
        <f>corporate!I200</f>
        <v>765300</v>
      </c>
      <c r="J636" s="120">
        <f>corporate!J200</f>
        <v>811218</v>
      </c>
      <c r="K636" s="123">
        <f>corporate!K200</f>
        <v>859891.08</v>
      </c>
    </row>
    <row r="637" spans="1:11" s="116" customFormat="1" ht="15" x14ac:dyDescent="0.25">
      <c r="A637" s="111"/>
      <c r="B637" s="112" t="s">
        <v>217</v>
      </c>
      <c r="C637" s="113">
        <v>1375959</v>
      </c>
      <c r="D637" s="113">
        <v>141555</v>
      </c>
      <c r="E637" s="113">
        <v>713754.21</v>
      </c>
      <c r="F637" s="113">
        <v>662204.79</v>
      </c>
      <c r="G637" s="113">
        <v>51.87</v>
      </c>
      <c r="H637" s="120">
        <f>corporate!H201</f>
        <v>0</v>
      </c>
      <c r="I637" s="120">
        <f>corporate!I201</f>
        <v>1375959</v>
      </c>
      <c r="J637" s="120">
        <f>corporate!J201</f>
        <v>1458516.54</v>
      </c>
      <c r="K637" s="123">
        <f>corporate!K201</f>
        <v>1546027.5324000001</v>
      </c>
    </row>
    <row r="638" spans="1:11" s="116" customFormat="1" ht="15" x14ac:dyDescent="0.25">
      <c r="A638" s="111"/>
      <c r="B638" s="112"/>
      <c r="C638" s="113"/>
      <c r="D638" s="113"/>
      <c r="E638" s="113"/>
      <c r="F638" s="113"/>
      <c r="G638" s="113"/>
      <c r="H638" s="120"/>
      <c r="I638" s="120"/>
      <c r="J638" s="120"/>
      <c r="K638" s="123"/>
    </row>
    <row r="639" spans="1:11" s="116" customFormat="1" ht="15" x14ac:dyDescent="0.25">
      <c r="A639" s="111"/>
      <c r="B639" s="112" t="s">
        <v>218</v>
      </c>
      <c r="C639" s="113"/>
      <c r="D639" s="113"/>
      <c r="E639" s="113"/>
      <c r="F639" s="113"/>
      <c r="G639" s="113"/>
      <c r="H639" s="120"/>
      <c r="I639" s="120"/>
      <c r="J639" s="120"/>
      <c r="K639" s="123"/>
    </row>
    <row r="640" spans="1:11" x14ac:dyDescent="0.2">
      <c r="A640" s="117"/>
      <c r="B640" s="118"/>
      <c r="C640" s="119"/>
      <c r="D640" s="119"/>
      <c r="E640" s="119"/>
      <c r="F640" s="119"/>
      <c r="G640" s="119"/>
      <c r="H640" s="120"/>
      <c r="I640" s="120"/>
      <c r="J640" s="120"/>
      <c r="K640" s="123"/>
    </row>
    <row r="641" spans="1:11" x14ac:dyDescent="0.2">
      <c r="A641" s="117" t="s">
        <v>372</v>
      </c>
      <c r="B641" s="118" t="s">
        <v>220</v>
      </c>
      <c r="C641" s="119">
        <v>60000</v>
      </c>
      <c r="D641" s="119">
        <v>0</v>
      </c>
      <c r="E641" s="119">
        <v>20700</v>
      </c>
      <c r="F641" s="119">
        <v>39300</v>
      </c>
      <c r="G641" s="119">
        <v>34.5</v>
      </c>
      <c r="H641" s="120">
        <f>corporate!H205</f>
        <v>0</v>
      </c>
      <c r="I641" s="120">
        <f>corporate!I205</f>
        <v>60000</v>
      </c>
      <c r="J641" s="120">
        <f>corporate!J205</f>
        <v>63600</v>
      </c>
      <c r="K641" s="123">
        <f>corporate!K205</f>
        <v>67416</v>
      </c>
    </row>
    <row r="642" spans="1:11" x14ac:dyDescent="0.2">
      <c r="A642" s="117" t="s">
        <v>373</v>
      </c>
      <c r="B642" s="118" t="s">
        <v>221</v>
      </c>
      <c r="C642" s="119">
        <v>150000</v>
      </c>
      <c r="D642" s="119">
        <v>0</v>
      </c>
      <c r="E642" s="119">
        <v>83314.55</v>
      </c>
      <c r="F642" s="119">
        <v>66685.45</v>
      </c>
      <c r="G642" s="119">
        <v>55.54</v>
      </c>
      <c r="H642" s="120">
        <f>corporate!H206</f>
        <v>100000</v>
      </c>
      <c r="I642" s="120">
        <f>corporate!I206</f>
        <v>250000</v>
      </c>
      <c r="J642" s="120">
        <f>corporate!J206</f>
        <v>265000</v>
      </c>
      <c r="K642" s="123">
        <f>corporate!K206</f>
        <v>280900</v>
      </c>
    </row>
    <row r="643" spans="1:11" x14ac:dyDescent="0.2">
      <c r="A643" s="117" t="s">
        <v>374</v>
      </c>
      <c r="B643" s="118" t="s">
        <v>225</v>
      </c>
      <c r="C643" s="119">
        <v>160405</v>
      </c>
      <c r="D643" s="119">
        <v>46195</v>
      </c>
      <c r="E643" s="119">
        <v>149145</v>
      </c>
      <c r="F643" s="119">
        <v>11260</v>
      </c>
      <c r="G643" s="119">
        <v>92.98</v>
      </c>
      <c r="H643" s="120">
        <f>corporate!H207</f>
        <v>320000</v>
      </c>
      <c r="I643" s="120">
        <f>corporate!I207</f>
        <v>480405</v>
      </c>
      <c r="J643" s="120">
        <f>corporate!J207</f>
        <v>509229.3</v>
      </c>
      <c r="K643" s="123">
        <f>corporate!K207</f>
        <v>539783.05799999996</v>
      </c>
    </row>
    <row r="644" spans="1:11" x14ac:dyDescent="0.2">
      <c r="A644" s="117" t="s">
        <v>375</v>
      </c>
      <c r="B644" s="118" t="s">
        <v>225</v>
      </c>
      <c r="C644" s="119">
        <v>130271</v>
      </c>
      <c r="D644" s="119">
        <v>0</v>
      </c>
      <c r="E644" s="119">
        <v>0</v>
      </c>
      <c r="F644" s="119">
        <v>130271</v>
      </c>
      <c r="G644" s="119">
        <v>0</v>
      </c>
      <c r="H644" s="120">
        <f>corporate!H208</f>
        <v>-80000</v>
      </c>
      <c r="I644" s="120">
        <f>corporate!I208</f>
        <v>50271</v>
      </c>
      <c r="J644" s="120">
        <f>corporate!J208</f>
        <v>53287.26</v>
      </c>
      <c r="K644" s="123">
        <f>corporate!K208</f>
        <v>56484.495600000002</v>
      </c>
    </row>
    <row r="645" spans="1:11" x14ac:dyDescent="0.2">
      <c r="A645" s="117" t="s">
        <v>376</v>
      </c>
      <c r="B645" s="118" t="s">
        <v>239</v>
      </c>
      <c r="C645" s="119">
        <v>990000</v>
      </c>
      <c r="D645" s="119">
        <v>0</v>
      </c>
      <c r="E645" s="119">
        <v>859190</v>
      </c>
      <c r="F645" s="119">
        <v>130810</v>
      </c>
      <c r="G645" s="119">
        <v>86.78</v>
      </c>
      <c r="H645" s="120">
        <f>corporate!H209</f>
        <v>0</v>
      </c>
      <c r="I645" s="120">
        <f>corporate!I209</f>
        <v>990000</v>
      </c>
      <c r="J645" s="120">
        <f>corporate!J209</f>
        <v>1049400</v>
      </c>
      <c r="K645" s="123">
        <f>corporate!K209</f>
        <v>1112364</v>
      </c>
    </row>
    <row r="646" spans="1:11" x14ac:dyDescent="0.2">
      <c r="A646" s="117" t="s">
        <v>377</v>
      </c>
      <c r="B646" s="118" t="s">
        <v>239</v>
      </c>
      <c r="C646" s="119">
        <v>7125</v>
      </c>
      <c r="D646" s="119">
        <v>0</v>
      </c>
      <c r="E646" s="119">
        <v>600</v>
      </c>
      <c r="F646" s="119">
        <v>6525</v>
      </c>
      <c r="G646" s="119">
        <v>8.42</v>
      </c>
      <c r="H646" s="120">
        <f>corporate!H210</f>
        <v>0</v>
      </c>
      <c r="I646" s="120">
        <f>corporate!I210</f>
        <v>7125</v>
      </c>
      <c r="J646" s="120">
        <f>corporate!J210</f>
        <v>7552.5</v>
      </c>
      <c r="K646" s="123">
        <f>corporate!K210</f>
        <v>8005.65</v>
      </c>
    </row>
    <row r="647" spans="1:11" x14ac:dyDescent="0.2">
      <c r="A647" s="117" t="s">
        <v>378</v>
      </c>
      <c r="B647" s="118" t="s">
        <v>241</v>
      </c>
      <c r="C647" s="119">
        <v>450000</v>
      </c>
      <c r="D647" s="119">
        <v>5947.2</v>
      </c>
      <c r="E647" s="119">
        <v>383577.2</v>
      </c>
      <c r="F647" s="119">
        <v>66422.8</v>
      </c>
      <c r="G647" s="119">
        <v>85.23</v>
      </c>
      <c r="H647" s="120">
        <f>corporate!H211</f>
        <v>200000</v>
      </c>
      <c r="I647" s="120">
        <f>corporate!I211</f>
        <v>650000</v>
      </c>
      <c r="J647" s="120">
        <f>corporate!J211</f>
        <v>689000</v>
      </c>
      <c r="K647" s="123">
        <f>corporate!K211</f>
        <v>730340</v>
      </c>
    </row>
    <row r="648" spans="1:11" x14ac:dyDescent="0.2">
      <c r="A648" s="117" t="s">
        <v>379</v>
      </c>
      <c r="B648" s="118" t="s">
        <v>243</v>
      </c>
      <c r="C648" s="119">
        <v>154760</v>
      </c>
      <c r="D648" s="119">
        <v>1498.85</v>
      </c>
      <c r="E648" s="119">
        <v>9770.15</v>
      </c>
      <c r="F648" s="119">
        <v>144989.85</v>
      </c>
      <c r="G648" s="119">
        <v>6.31</v>
      </c>
      <c r="H648" s="120">
        <f>corporate!H212</f>
        <v>0</v>
      </c>
      <c r="I648" s="120">
        <f>corporate!I212</f>
        <v>154760</v>
      </c>
      <c r="J648" s="120">
        <f>corporate!J212</f>
        <v>164045.6</v>
      </c>
      <c r="K648" s="123">
        <f>corporate!K212</f>
        <v>173888.33600000001</v>
      </c>
    </row>
    <row r="649" spans="1:11" x14ac:dyDescent="0.2">
      <c r="A649" s="117" t="s">
        <v>380</v>
      </c>
      <c r="B649" s="118" t="s">
        <v>244</v>
      </c>
      <c r="C649" s="119">
        <v>0</v>
      </c>
      <c r="D649" s="119">
        <v>14145.08</v>
      </c>
      <c r="E649" s="119">
        <v>57466.3</v>
      </c>
      <c r="F649" s="119">
        <v>-57466.3</v>
      </c>
      <c r="G649" s="119">
        <v>0</v>
      </c>
      <c r="H649" s="120">
        <f>corporate!H213</f>
        <v>0</v>
      </c>
      <c r="I649" s="120">
        <f>corporate!I213</f>
        <v>0</v>
      </c>
      <c r="J649" s="120">
        <f>corporate!J213</f>
        <v>0</v>
      </c>
      <c r="K649" s="123">
        <f>corporate!K213</f>
        <v>0</v>
      </c>
    </row>
    <row r="650" spans="1:11" x14ac:dyDescent="0.2">
      <c r="A650" s="117" t="s">
        <v>381</v>
      </c>
      <c r="B650" s="118" t="s">
        <v>244</v>
      </c>
      <c r="C650" s="119">
        <v>105300</v>
      </c>
      <c r="D650" s="119">
        <v>17369.02</v>
      </c>
      <c r="E650" s="119">
        <v>68118.48</v>
      </c>
      <c r="F650" s="119">
        <v>37181.519999999997</v>
      </c>
      <c r="G650" s="119">
        <v>64.680000000000007</v>
      </c>
      <c r="H650" s="120">
        <f>corporate!H214</f>
        <v>0</v>
      </c>
      <c r="I650" s="120">
        <f>corporate!I214</f>
        <v>105300</v>
      </c>
      <c r="J650" s="120">
        <f>corporate!J214</f>
        <v>111618</v>
      </c>
      <c r="K650" s="123">
        <f>corporate!K214</f>
        <v>118315.08</v>
      </c>
    </row>
    <row r="651" spans="1:11" x14ac:dyDescent="0.2">
      <c r="A651" s="117" t="s">
        <v>382</v>
      </c>
      <c r="B651" s="118" t="s">
        <v>245</v>
      </c>
      <c r="C651" s="119">
        <v>70000</v>
      </c>
      <c r="D651" s="119">
        <v>19389.080000000002</v>
      </c>
      <c r="E651" s="119">
        <v>40129.08</v>
      </c>
      <c r="F651" s="119">
        <v>29870.92</v>
      </c>
      <c r="G651" s="119">
        <v>57.32</v>
      </c>
      <c r="H651" s="120">
        <f>corporate!H215</f>
        <v>0</v>
      </c>
      <c r="I651" s="120">
        <f>corporate!I215</f>
        <v>70000</v>
      </c>
      <c r="J651" s="120">
        <f>corporate!J215</f>
        <v>74200</v>
      </c>
      <c r="K651" s="123">
        <f>corporate!K215</f>
        <v>78652</v>
      </c>
    </row>
    <row r="652" spans="1:11" x14ac:dyDescent="0.2">
      <c r="A652" s="117" t="s">
        <v>383</v>
      </c>
      <c r="B652" s="118" t="s">
        <v>245</v>
      </c>
      <c r="C652" s="119">
        <v>40000</v>
      </c>
      <c r="D652" s="119">
        <v>0</v>
      </c>
      <c r="E652" s="119">
        <v>28133.43</v>
      </c>
      <c r="F652" s="119">
        <v>11866.57</v>
      </c>
      <c r="G652" s="119">
        <v>70.33</v>
      </c>
      <c r="H652" s="120">
        <f>corporate!H216</f>
        <v>0</v>
      </c>
      <c r="I652" s="120">
        <f>corporate!I216</f>
        <v>40000</v>
      </c>
      <c r="J652" s="120">
        <f>corporate!J216</f>
        <v>42400</v>
      </c>
      <c r="K652" s="123">
        <f>corporate!K216</f>
        <v>44944</v>
      </c>
    </row>
    <row r="653" spans="1:11" x14ac:dyDescent="0.2">
      <c r="A653" s="117"/>
      <c r="B653" s="118"/>
      <c r="C653" s="119"/>
      <c r="D653" s="119"/>
      <c r="E653" s="119"/>
      <c r="F653" s="119"/>
      <c r="G653" s="119"/>
      <c r="H653" s="120"/>
      <c r="I653" s="120"/>
      <c r="J653" s="120"/>
      <c r="K653" s="123"/>
    </row>
    <row r="654" spans="1:11" s="116" customFormat="1" ht="15" x14ac:dyDescent="0.25">
      <c r="A654" s="111"/>
      <c r="B654" s="112" t="s">
        <v>250</v>
      </c>
      <c r="C654" s="113">
        <v>2317861</v>
      </c>
      <c r="D654" s="113">
        <v>104544.23</v>
      </c>
      <c r="E654" s="113">
        <v>1700144.19</v>
      </c>
      <c r="F654" s="113">
        <v>617716.81000000006</v>
      </c>
      <c r="G654" s="113">
        <v>73.34</v>
      </c>
      <c r="H654" s="120">
        <f>corporate!H218</f>
        <v>540000</v>
      </c>
      <c r="I654" s="120">
        <f>corporate!I218</f>
        <v>2857861</v>
      </c>
      <c r="J654" s="120">
        <f>corporate!J218</f>
        <v>3029332.66</v>
      </c>
      <c r="K654" s="123">
        <f>corporate!K218</f>
        <v>3211092.6196000003</v>
      </c>
    </row>
    <row r="655" spans="1:11" x14ac:dyDescent="0.2">
      <c r="A655" s="117"/>
      <c r="B655" s="118"/>
      <c r="C655" s="119"/>
      <c r="D655" s="119"/>
      <c r="E655" s="119"/>
      <c r="F655" s="119"/>
      <c r="G655" s="119"/>
      <c r="H655" s="120"/>
      <c r="I655" s="120"/>
      <c r="J655" s="120"/>
      <c r="K655" s="123"/>
    </row>
    <row r="656" spans="1:11" s="116" customFormat="1" ht="15" x14ac:dyDescent="0.25">
      <c r="A656" s="111"/>
      <c r="B656" s="112" t="s">
        <v>266</v>
      </c>
      <c r="C656" s="113"/>
      <c r="D656" s="113"/>
      <c r="E656" s="113"/>
      <c r="F656" s="113"/>
      <c r="G656" s="113"/>
      <c r="H656" s="120"/>
      <c r="I656" s="120"/>
      <c r="J656" s="120"/>
      <c r="K656" s="123"/>
    </row>
    <row r="657" spans="1:11" x14ac:dyDescent="0.2">
      <c r="A657" s="117"/>
      <c r="B657" s="118"/>
      <c r="C657" s="119"/>
      <c r="D657" s="119"/>
      <c r="E657" s="119"/>
      <c r="F657" s="119"/>
      <c r="G657" s="119"/>
      <c r="H657" s="120"/>
      <c r="I657" s="120"/>
      <c r="J657" s="120"/>
      <c r="K657" s="123"/>
    </row>
    <row r="658" spans="1:11" x14ac:dyDescent="0.2">
      <c r="A658" s="117" t="s">
        <v>384</v>
      </c>
      <c r="B658" s="118" t="s">
        <v>268</v>
      </c>
      <c r="C658" s="119">
        <v>3180</v>
      </c>
      <c r="D658" s="119">
        <v>1248.76</v>
      </c>
      <c r="E658" s="119">
        <v>3206.59</v>
      </c>
      <c r="F658" s="119">
        <v>-26.59</v>
      </c>
      <c r="G658" s="119">
        <v>100.83</v>
      </c>
      <c r="H658" s="120">
        <f>corporate!H222</f>
        <v>0</v>
      </c>
      <c r="I658" s="120">
        <f>corporate!I222</f>
        <v>3180</v>
      </c>
      <c r="J658" s="120">
        <f>corporate!J222</f>
        <v>3370.8</v>
      </c>
      <c r="K658" s="123">
        <f>corporate!K222</f>
        <v>3573.0480000000002</v>
      </c>
    </row>
    <row r="659" spans="1:11" x14ac:dyDescent="0.2">
      <c r="A659" s="117" t="s">
        <v>385</v>
      </c>
      <c r="B659" s="118" t="s">
        <v>269</v>
      </c>
      <c r="C659" s="119">
        <v>10517</v>
      </c>
      <c r="D659" s="119">
        <v>1351.42</v>
      </c>
      <c r="E659" s="119">
        <v>5030.24</v>
      </c>
      <c r="F659" s="119">
        <v>5486.76</v>
      </c>
      <c r="G659" s="119">
        <v>47.82</v>
      </c>
      <c r="H659" s="120">
        <f>corporate!H223</f>
        <v>0</v>
      </c>
      <c r="I659" s="120">
        <f>corporate!I223</f>
        <v>10517</v>
      </c>
      <c r="J659" s="120">
        <f>corporate!J223</f>
        <v>11148.02</v>
      </c>
      <c r="K659" s="123">
        <f>corporate!K223</f>
        <v>11816.9012</v>
      </c>
    </row>
    <row r="660" spans="1:11" x14ac:dyDescent="0.2">
      <c r="A660" s="117"/>
      <c r="B660" s="118"/>
      <c r="C660" s="119"/>
      <c r="D660" s="119"/>
      <c r="E660" s="119"/>
      <c r="F660" s="119"/>
      <c r="G660" s="119"/>
      <c r="H660" s="120"/>
      <c r="I660" s="120"/>
      <c r="J660" s="120"/>
      <c r="K660" s="123"/>
    </row>
    <row r="661" spans="1:11" s="116" customFormat="1" ht="15" x14ac:dyDescent="0.25">
      <c r="A661" s="111"/>
      <c r="B661" s="112" t="s">
        <v>280</v>
      </c>
      <c r="C661" s="113">
        <v>13697</v>
      </c>
      <c r="D661" s="113">
        <v>2600.1799999999998</v>
      </c>
      <c r="E661" s="113">
        <v>8236.83</v>
      </c>
      <c r="F661" s="113">
        <v>5460.17</v>
      </c>
      <c r="G661" s="113">
        <v>60.13</v>
      </c>
      <c r="H661" s="120">
        <f>corporate!H225</f>
        <v>0</v>
      </c>
      <c r="I661" s="120">
        <f>corporate!I225</f>
        <v>13697</v>
      </c>
      <c r="J661" s="120">
        <f>corporate!J225</f>
        <v>14518.82</v>
      </c>
      <c r="K661" s="123">
        <f>corporate!K225</f>
        <v>15389.949199999999</v>
      </c>
    </row>
    <row r="662" spans="1:11" s="116" customFormat="1" ht="15" x14ac:dyDescent="0.25">
      <c r="A662" s="111"/>
      <c r="B662" s="112"/>
      <c r="C662" s="113"/>
      <c r="D662" s="113"/>
      <c r="E662" s="113"/>
      <c r="F662" s="113"/>
      <c r="G662" s="113"/>
      <c r="H662" s="120"/>
      <c r="I662" s="120"/>
      <c r="J662" s="120"/>
      <c r="K662" s="123"/>
    </row>
    <row r="663" spans="1:11" s="116" customFormat="1" ht="15" x14ac:dyDescent="0.25">
      <c r="A663" s="111"/>
      <c r="B663" s="112" t="s">
        <v>281</v>
      </c>
      <c r="C663" s="113">
        <v>6242650</v>
      </c>
      <c r="D663" s="113">
        <v>435279.99</v>
      </c>
      <c r="E663" s="113">
        <v>3613058.46</v>
      </c>
      <c r="F663" s="113">
        <v>2629591.54</v>
      </c>
      <c r="G663" s="113">
        <v>57.87</v>
      </c>
      <c r="H663" s="120">
        <f>corporate!H227</f>
        <v>540000</v>
      </c>
      <c r="I663" s="120">
        <f>corporate!I227</f>
        <v>6782650</v>
      </c>
      <c r="J663" s="120">
        <f>corporate!J227</f>
        <v>7189609</v>
      </c>
      <c r="K663" s="123">
        <f>corporate!K227</f>
        <v>7620985.54</v>
      </c>
    </row>
    <row r="664" spans="1:11" s="116" customFormat="1" ht="15" x14ac:dyDescent="0.25">
      <c r="A664" s="111"/>
      <c r="B664" s="112"/>
      <c r="C664" s="113"/>
      <c r="D664" s="113"/>
      <c r="E664" s="113"/>
      <c r="F664" s="113"/>
      <c r="G664" s="113"/>
      <c r="H664" s="120"/>
      <c r="I664" s="120"/>
      <c r="J664" s="120"/>
      <c r="K664" s="123"/>
    </row>
    <row r="665" spans="1:11" s="116" customFormat="1" ht="15" x14ac:dyDescent="0.25">
      <c r="A665" s="111"/>
      <c r="B665" s="112" t="s">
        <v>283</v>
      </c>
      <c r="C665" s="113"/>
      <c r="D665" s="113"/>
      <c r="E665" s="113"/>
      <c r="F665" s="113"/>
      <c r="G665" s="113"/>
      <c r="H665" s="120"/>
      <c r="I665" s="120"/>
      <c r="J665" s="120"/>
      <c r="K665" s="123"/>
    </row>
    <row r="666" spans="1:11" x14ac:dyDescent="0.2">
      <c r="A666" s="117"/>
      <c r="B666" s="118"/>
      <c r="C666" s="119"/>
      <c r="D666" s="119"/>
      <c r="E666" s="119"/>
      <c r="F666" s="119"/>
      <c r="G666" s="119"/>
      <c r="H666" s="120"/>
      <c r="I666" s="120"/>
      <c r="J666" s="120"/>
      <c r="K666" s="123"/>
    </row>
    <row r="667" spans="1:11" x14ac:dyDescent="0.2">
      <c r="A667" s="117" t="s">
        <v>386</v>
      </c>
      <c r="B667" s="118" t="s">
        <v>387</v>
      </c>
      <c r="C667" s="119">
        <v>100000</v>
      </c>
      <c r="D667" s="119">
        <v>45950</v>
      </c>
      <c r="E667" s="119">
        <v>45950</v>
      </c>
      <c r="F667" s="119">
        <v>54050</v>
      </c>
      <c r="G667" s="119">
        <v>45.95</v>
      </c>
      <c r="H667" s="120">
        <f>corporate!H231</f>
        <v>-54050</v>
      </c>
      <c r="I667" s="120">
        <f>corporate!I231</f>
        <v>45950</v>
      </c>
      <c r="J667" s="120">
        <f>corporate!J231</f>
        <v>48707</v>
      </c>
      <c r="K667" s="123">
        <f>corporate!K231</f>
        <v>51629.42</v>
      </c>
    </row>
    <row r="668" spans="1:11" x14ac:dyDescent="0.2">
      <c r="A668" s="117"/>
      <c r="B668" s="118"/>
      <c r="C668" s="119"/>
      <c r="D668" s="119"/>
      <c r="E668" s="119"/>
      <c r="F668" s="119"/>
      <c r="G668" s="119"/>
      <c r="H668" s="120"/>
      <c r="I668" s="120"/>
      <c r="J668" s="120"/>
      <c r="K668" s="123"/>
    </row>
    <row r="669" spans="1:11" s="116" customFormat="1" ht="15" x14ac:dyDescent="0.25">
      <c r="A669" s="111"/>
      <c r="B669" s="112" t="s">
        <v>294</v>
      </c>
      <c r="C669" s="113">
        <v>100000</v>
      </c>
      <c r="D669" s="113">
        <v>45950</v>
      </c>
      <c r="E669" s="113">
        <v>45950</v>
      </c>
      <c r="F669" s="113">
        <v>54050</v>
      </c>
      <c r="G669" s="113">
        <v>45.95</v>
      </c>
      <c r="H669" s="120">
        <f>corporate!H233</f>
        <v>-54050</v>
      </c>
      <c r="I669" s="120">
        <f>corporate!I233</f>
        <v>45950</v>
      </c>
      <c r="J669" s="120">
        <f>corporate!J233</f>
        <v>48707</v>
      </c>
      <c r="K669" s="123">
        <f>corporate!K233</f>
        <v>51629.42</v>
      </c>
    </row>
    <row r="670" spans="1:11" x14ac:dyDescent="0.2">
      <c r="A670" s="117"/>
      <c r="B670" s="118"/>
      <c r="C670" s="119"/>
      <c r="D670" s="119"/>
      <c r="E670" s="119"/>
      <c r="F670" s="119"/>
      <c r="G670" s="119"/>
      <c r="H670" s="120"/>
      <c r="I670" s="120"/>
      <c r="J670" s="120"/>
      <c r="K670" s="123"/>
    </row>
    <row r="671" spans="1:11" s="116" customFormat="1" ht="15" x14ac:dyDescent="0.25">
      <c r="A671" s="111"/>
      <c r="B671" s="112" t="s">
        <v>388</v>
      </c>
      <c r="C671" s="113"/>
      <c r="D671" s="113"/>
      <c r="E671" s="113"/>
      <c r="F671" s="113"/>
      <c r="G671" s="113"/>
      <c r="H671" s="120"/>
      <c r="I671" s="120"/>
      <c r="J671" s="120"/>
      <c r="K671" s="123"/>
    </row>
    <row r="672" spans="1:11" s="116" customFormat="1" ht="15" x14ac:dyDescent="0.25">
      <c r="A672" s="111"/>
      <c r="B672" s="112" t="s">
        <v>92</v>
      </c>
      <c r="C672" s="113"/>
      <c r="D672" s="113"/>
      <c r="E672" s="113"/>
      <c r="F672" s="113"/>
      <c r="G672" s="113"/>
      <c r="H672" s="120"/>
      <c r="I672" s="120"/>
      <c r="J672" s="120"/>
      <c r="K672" s="123"/>
    </row>
    <row r="673" spans="1:11" s="116" customFormat="1" ht="15" x14ac:dyDescent="0.25">
      <c r="A673" s="111"/>
      <c r="B673" s="112" t="s">
        <v>93</v>
      </c>
      <c r="C673" s="113"/>
      <c r="D673" s="113"/>
      <c r="E673" s="113"/>
      <c r="F673" s="113"/>
      <c r="G673" s="113"/>
      <c r="H673" s="120"/>
      <c r="I673" s="120"/>
      <c r="J673" s="120"/>
      <c r="K673" s="123"/>
    </row>
    <row r="674" spans="1:11" s="116" customFormat="1" ht="15" x14ac:dyDescent="0.25">
      <c r="A674" s="111"/>
      <c r="B674" s="112" t="s">
        <v>128</v>
      </c>
      <c r="C674" s="113"/>
      <c r="D674" s="113"/>
      <c r="E674" s="113"/>
      <c r="F674" s="113"/>
      <c r="G674" s="113"/>
      <c r="H674" s="120"/>
      <c r="I674" s="120"/>
      <c r="J674" s="120"/>
      <c r="K674" s="123"/>
    </row>
    <row r="675" spans="1:11" s="116" customFormat="1" ht="15" x14ac:dyDescent="0.25">
      <c r="A675" s="111"/>
      <c r="B675" s="112" t="s">
        <v>129</v>
      </c>
      <c r="C675" s="113"/>
      <c r="D675" s="113"/>
      <c r="E675" s="113"/>
      <c r="F675" s="113"/>
      <c r="G675" s="113"/>
      <c r="H675" s="120"/>
      <c r="I675" s="120"/>
      <c r="J675" s="120"/>
      <c r="K675" s="123"/>
    </row>
    <row r="676" spans="1:11" x14ac:dyDescent="0.2">
      <c r="A676" s="117"/>
      <c r="B676" s="118"/>
      <c r="C676" s="119"/>
      <c r="D676" s="119"/>
      <c r="E676" s="119"/>
      <c r="F676" s="119"/>
      <c r="G676" s="119"/>
      <c r="H676" s="120"/>
      <c r="I676" s="120"/>
      <c r="J676" s="120"/>
      <c r="K676" s="123"/>
    </row>
    <row r="677" spans="1:11" x14ac:dyDescent="0.2">
      <c r="A677" s="117" t="s">
        <v>389</v>
      </c>
      <c r="B677" s="118" t="s">
        <v>130</v>
      </c>
      <c r="C677" s="119">
        <v>1033496</v>
      </c>
      <c r="D677" s="119">
        <v>85776.9</v>
      </c>
      <c r="E677" s="119">
        <v>509631.66</v>
      </c>
      <c r="F677" s="119">
        <v>523864.34</v>
      </c>
      <c r="G677" s="119">
        <v>49.31</v>
      </c>
      <c r="H677" s="120">
        <f>corporate!H241</f>
        <v>0</v>
      </c>
      <c r="I677" s="120">
        <f>corporate!I241</f>
        <v>1033496</v>
      </c>
      <c r="J677" s="120">
        <f>corporate!J241</f>
        <v>1095505.76</v>
      </c>
      <c r="K677" s="123">
        <f>corporate!K241</f>
        <v>1161236.1055999999</v>
      </c>
    </row>
    <row r="678" spans="1:11" x14ac:dyDescent="0.2">
      <c r="A678" s="117" t="s">
        <v>390</v>
      </c>
      <c r="B678" s="118" t="s">
        <v>131</v>
      </c>
      <c r="C678" s="119">
        <v>107383</v>
      </c>
      <c r="D678" s="119">
        <v>0</v>
      </c>
      <c r="E678" s="119">
        <v>83768.3</v>
      </c>
      <c r="F678" s="119">
        <v>23614.7</v>
      </c>
      <c r="G678" s="119">
        <v>78</v>
      </c>
      <c r="H678" s="120">
        <f>corporate!H242</f>
        <v>0</v>
      </c>
      <c r="I678" s="120">
        <f>corporate!I242</f>
        <v>107383</v>
      </c>
      <c r="J678" s="120">
        <f>corporate!J242</f>
        <v>113825.98</v>
      </c>
      <c r="K678" s="123">
        <f>corporate!K242</f>
        <v>120655.53879999999</v>
      </c>
    </row>
    <row r="679" spans="1:11" x14ac:dyDescent="0.2">
      <c r="A679" s="117" t="s">
        <v>391</v>
      </c>
      <c r="B679" s="118" t="s">
        <v>132</v>
      </c>
      <c r="C679" s="119">
        <v>38100</v>
      </c>
      <c r="D679" s="119">
        <v>3172.75</v>
      </c>
      <c r="E679" s="119">
        <v>19036.5</v>
      </c>
      <c r="F679" s="119">
        <v>19063.5</v>
      </c>
      <c r="G679" s="119">
        <v>49.96</v>
      </c>
      <c r="H679" s="120">
        <f>corporate!H243</f>
        <v>0</v>
      </c>
      <c r="I679" s="120">
        <f>corporate!I243</f>
        <v>38100</v>
      </c>
      <c r="J679" s="120">
        <f>corporate!J243</f>
        <v>40386</v>
      </c>
      <c r="K679" s="123">
        <f>corporate!K243</f>
        <v>42809.16</v>
      </c>
    </row>
    <row r="680" spans="1:11" x14ac:dyDescent="0.2">
      <c r="A680" s="117" t="s">
        <v>392</v>
      </c>
      <c r="B680" s="118" t="s">
        <v>133</v>
      </c>
      <c r="C680" s="119">
        <v>6264</v>
      </c>
      <c r="D680" s="119">
        <v>852.37</v>
      </c>
      <c r="E680" s="119">
        <v>5114.22</v>
      </c>
      <c r="F680" s="119">
        <v>1149.78</v>
      </c>
      <c r="G680" s="119">
        <v>81.64</v>
      </c>
      <c r="H680" s="120">
        <f>corporate!H244</f>
        <v>0</v>
      </c>
      <c r="I680" s="120">
        <f>corporate!I244</f>
        <v>6264</v>
      </c>
      <c r="J680" s="120">
        <f>corporate!J244</f>
        <v>6639.84</v>
      </c>
      <c r="K680" s="123">
        <f>corporate!K244</f>
        <v>7038.2304000000004</v>
      </c>
    </row>
    <row r="681" spans="1:11" x14ac:dyDescent="0.2">
      <c r="A681" s="117" t="s">
        <v>393</v>
      </c>
      <c r="B681" s="118" t="s">
        <v>135</v>
      </c>
      <c r="C681" s="119">
        <v>32605</v>
      </c>
      <c r="D681" s="119">
        <v>0</v>
      </c>
      <c r="E681" s="119">
        <v>0</v>
      </c>
      <c r="F681" s="119">
        <v>32605</v>
      </c>
      <c r="G681" s="119">
        <v>0</v>
      </c>
      <c r="H681" s="120">
        <f>corporate!H245</f>
        <v>0</v>
      </c>
      <c r="I681" s="120">
        <f>corporate!I245</f>
        <v>32605</v>
      </c>
      <c r="J681" s="120">
        <f>corporate!J245</f>
        <v>34561.300000000003</v>
      </c>
      <c r="K681" s="123">
        <f>corporate!K245</f>
        <v>36634.978000000003</v>
      </c>
    </row>
    <row r="682" spans="1:11" x14ac:dyDescent="0.2">
      <c r="A682" s="117" t="s">
        <v>394</v>
      </c>
      <c r="B682" s="118" t="s">
        <v>136</v>
      </c>
      <c r="C682" s="119">
        <v>137842</v>
      </c>
      <c r="D682" s="119">
        <v>11921.85</v>
      </c>
      <c r="E682" s="119">
        <v>70693.440000000002</v>
      </c>
      <c r="F682" s="119">
        <v>67148.56</v>
      </c>
      <c r="G682" s="119">
        <v>51.28</v>
      </c>
      <c r="H682" s="120">
        <f>corporate!H246</f>
        <v>0</v>
      </c>
      <c r="I682" s="120">
        <f>corporate!I246</f>
        <v>137842</v>
      </c>
      <c r="J682" s="120">
        <f>corporate!J246</f>
        <v>146112.51999999999</v>
      </c>
      <c r="K682" s="123">
        <f>corporate!K246</f>
        <v>154879.27119999999</v>
      </c>
    </row>
    <row r="683" spans="1:11" x14ac:dyDescent="0.2">
      <c r="A683" s="117" t="s">
        <v>395</v>
      </c>
      <c r="B683" s="118" t="s">
        <v>137</v>
      </c>
      <c r="C683" s="119">
        <v>0</v>
      </c>
      <c r="D683" s="119">
        <v>5744.46</v>
      </c>
      <c r="E683" s="119">
        <v>5744.46</v>
      </c>
      <c r="F683" s="119">
        <v>-5744.46</v>
      </c>
      <c r="G683" s="119">
        <v>0</v>
      </c>
      <c r="H683" s="120">
        <f>corporate!H247</f>
        <v>0</v>
      </c>
      <c r="I683" s="120">
        <f>corporate!I247</f>
        <v>0</v>
      </c>
      <c r="J683" s="120">
        <f>corporate!J247</f>
        <v>0</v>
      </c>
      <c r="K683" s="123">
        <f>corporate!K247</f>
        <v>0</v>
      </c>
    </row>
    <row r="684" spans="1:11" x14ac:dyDescent="0.2">
      <c r="A684" s="117" t="s">
        <v>396</v>
      </c>
      <c r="B684" s="118" t="s">
        <v>138</v>
      </c>
      <c r="C684" s="119">
        <v>11027</v>
      </c>
      <c r="D684" s="119">
        <v>11997.8</v>
      </c>
      <c r="E684" s="119">
        <v>11997.8</v>
      </c>
      <c r="F684" s="119">
        <v>-970.8</v>
      </c>
      <c r="G684" s="119">
        <v>108.8</v>
      </c>
      <c r="H684" s="120">
        <f>corporate!H248</f>
        <v>971</v>
      </c>
      <c r="I684" s="120">
        <f>corporate!I248</f>
        <v>11998</v>
      </c>
      <c r="J684" s="120">
        <f>corporate!J248</f>
        <v>12717.88</v>
      </c>
      <c r="K684" s="123">
        <f>corporate!K248</f>
        <v>13480.952799999999</v>
      </c>
    </row>
    <row r="685" spans="1:11" x14ac:dyDescent="0.2">
      <c r="A685" s="117" t="s">
        <v>397</v>
      </c>
      <c r="B685" s="118" t="s">
        <v>142</v>
      </c>
      <c r="C685" s="119">
        <v>15692</v>
      </c>
      <c r="D685" s="119">
        <v>1307.7</v>
      </c>
      <c r="E685" s="119">
        <v>7846.2</v>
      </c>
      <c r="F685" s="119">
        <v>7845.8</v>
      </c>
      <c r="G685" s="119">
        <v>50</v>
      </c>
      <c r="H685" s="120">
        <f>corporate!H249</f>
        <v>0</v>
      </c>
      <c r="I685" s="120">
        <f>corporate!I249</f>
        <v>15692</v>
      </c>
      <c r="J685" s="120">
        <f>corporate!J249</f>
        <v>16633.52</v>
      </c>
      <c r="K685" s="123">
        <f>corporate!K249</f>
        <v>17631.531200000001</v>
      </c>
    </row>
    <row r="686" spans="1:11" x14ac:dyDescent="0.2">
      <c r="A686" s="117"/>
      <c r="B686" s="118"/>
      <c r="C686" s="119"/>
      <c r="D686" s="119"/>
      <c r="E686" s="119"/>
      <c r="F686" s="119"/>
      <c r="G686" s="119"/>
      <c r="H686" s="120"/>
      <c r="I686" s="120"/>
      <c r="J686" s="120"/>
      <c r="K686" s="123"/>
    </row>
    <row r="687" spans="1:11" s="116" customFormat="1" ht="15" x14ac:dyDescent="0.25">
      <c r="A687" s="111"/>
      <c r="B687" s="112" t="s">
        <v>143</v>
      </c>
      <c r="C687" s="113">
        <v>1382409</v>
      </c>
      <c r="D687" s="113">
        <v>120773.83</v>
      </c>
      <c r="E687" s="113">
        <v>713832.58</v>
      </c>
      <c r="F687" s="113">
        <v>668576.42000000004</v>
      </c>
      <c r="G687" s="113">
        <v>51.63</v>
      </c>
      <c r="H687" s="120">
        <f>corporate!H251</f>
        <v>971</v>
      </c>
      <c r="I687" s="120">
        <f>corporate!I251</f>
        <v>1383380</v>
      </c>
      <c r="J687" s="120">
        <f>corporate!J251</f>
        <v>1466382.8</v>
      </c>
      <c r="K687" s="123">
        <f>corporate!K251</f>
        <v>1554365.7680000002</v>
      </c>
    </row>
    <row r="688" spans="1:11" s="116" customFormat="1" ht="15" x14ac:dyDescent="0.25">
      <c r="A688" s="111"/>
      <c r="B688" s="112"/>
      <c r="C688" s="113"/>
      <c r="D688" s="113"/>
      <c r="E688" s="113"/>
      <c r="F688" s="113"/>
      <c r="G688" s="113"/>
      <c r="H688" s="120"/>
      <c r="I688" s="120"/>
      <c r="J688" s="120"/>
      <c r="K688" s="123"/>
    </row>
    <row r="689" spans="1:11" s="116" customFormat="1" ht="15" x14ac:dyDescent="0.25">
      <c r="A689" s="111"/>
      <c r="B689" s="112" t="s">
        <v>144</v>
      </c>
      <c r="C689" s="113"/>
      <c r="D689" s="113"/>
      <c r="E689" s="113"/>
      <c r="F689" s="113"/>
      <c r="G689" s="113"/>
      <c r="H689" s="120"/>
      <c r="I689" s="120"/>
      <c r="J689" s="120"/>
      <c r="K689" s="123"/>
    </row>
    <row r="690" spans="1:11" x14ac:dyDescent="0.2">
      <c r="A690" s="117"/>
      <c r="B690" s="118"/>
      <c r="C690" s="119"/>
      <c r="D690" s="119"/>
      <c r="E690" s="119"/>
      <c r="F690" s="119"/>
      <c r="G690" s="119"/>
      <c r="H690" s="120"/>
      <c r="I690" s="120"/>
      <c r="J690" s="120"/>
      <c r="K690" s="123"/>
    </row>
    <row r="691" spans="1:11" x14ac:dyDescent="0.2">
      <c r="A691" s="117" t="s">
        <v>398</v>
      </c>
      <c r="B691" s="118" t="s">
        <v>145</v>
      </c>
      <c r="C691" s="119">
        <v>228</v>
      </c>
      <c r="D691" s="119">
        <v>26.25</v>
      </c>
      <c r="E691" s="119">
        <v>157.5</v>
      </c>
      <c r="F691" s="119">
        <v>70.5</v>
      </c>
      <c r="G691" s="119">
        <v>69.069999999999993</v>
      </c>
      <c r="H691" s="120">
        <f>corporate!H255</f>
        <v>0</v>
      </c>
      <c r="I691" s="120">
        <f>corporate!I255</f>
        <v>228</v>
      </c>
      <c r="J691" s="120">
        <f>corporate!J255</f>
        <v>241.68</v>
      </c>
      <c r="K691" s="123">
        <f>corporate!K255</f>
        <v>256.18080000000003</v>
      </c>
    </row>
    <row r="692" spans="1:11" x14ac:dyDescent="0.2">
      <c r="A692" s="117" t="s">
        <v>399</v>
      </c>
      <c r="B692" s="118" t="s">
        <v>146</v>
      </c>
      <c r="C692" s="119">
        <v>100786</v>
      </c>
      <c r="D692" s="119">
        <v>10152.6</v>
      </c>
      <c r="E692" s="119">
        <v>55797.599999999999</v>
      </c>
      <c r="F692" s="119">
        <v>44988.4</v>
      </c>
      <c r="G692" s="119">
        <v>55.36</v>
      </c>
      <c r="H692" s="120">
        <f>corporate!H256</f>
        <v>0</v>
      </c>
      <c r="I692" s="120">
        <f>corporate!I256</f>
        <v>100786</v>
      </c>
      <c r="J692" s="120">
        <f>corporate!J256</f>
        <v>106833.16</v>
      </c>
      <c r="K692" s="123">
        <f>corporate!K256</f>
        <v>113243.1496</v>
      </c>
    </row>
    <row r="693" spans="1:11" x14ac:dyDescent="0.2">
      <c r="A693" s="117" t="s">
        <v>400</v>
      </c>
      <c r="B693" s="118" t="s">
        <v>147</v>
      </c>
      <c r="C693" s="119">
        <v>218185</v>
      </c>
      <c r="D693" s="119">
        <v>16291.53</v>
      </c>
      <c r="E693" s="119">
        <v>96823.92</v>
      </c>
      <c r="F693" s="119">
        <v>121361.08</v>
      </c>
      <c r="G693" s="119">
        <v>44.37</v>
      </c>
      <c r="H693" s="120">
        <f>corporate!H257</f>
        <v>0</v>
      </c>
      <c r="I693" s="120">
        <f>corporate!I257</f>
        <v>218185</v>
      </c>
      <c r="J693" s="120">
        <f>corporate!J257</f>
        <v>231276.1</v>
      </c>
      <c r="K693" s="123">
        <f>corporate!K257</f>
        <v>245152.666</v>
      </c>
    </row>
    <row r="694" spans="1:11" x14ac:dyDescent="0.2">
      <c r="A694" s="117" t="s">
        <v>401</v>
      </c>
      <c r="B694" s="118" t="s">
        <v>148</v>
      </c>
      <c r="C694" s="119">
        <v>7138</v>
      </c>
      <c r="D694" s="119">
        <v>446.16</v>
      </c>
      <c r="E694" s="119">
        <v>2676.96</v>
      </c>
      <c r="F694" s="119">
        <v>4461.04</v>
      </c>
      <c r="G694" s="119">
        <v>37.5</v>
      </c>
      <c r="H694" s="120">
        <f>corporate!H258</f>
        <v>0</v>
      </c>
      <c r="I694" s="120">
        <f>corporate!I258</f>
        <v>7138</v>
      </c>
      <c r="J694" s="120">
        <f>corporate!J258</f>
        <v>7566.28</v>
      </c>
      <c r="K694" s="123">
        <f>corporate!K258</f>
        <v>8020.2568000000001</v>
      </c>
    </row>
    <row r="695" spans="1:11" x14ac:dyDescent="0.2">
      <c r="A695" s="117"/>
      <c r="B695" s="118"/>
      <c r="C695" s="119"/>
      <c r="D695" s="119"/>
      <c r="E695" s="119"/>
      <c r="F695" s="119"/>
      <c r="G695" s="119"/>
      <c r="H695" s="120"/>
      <c r="I695" s="120"/>
      <c r="J695" s="120"/>
      <c r="K695" s="123"/>
    </row>
    <row r="696" spans="1:11" s="116" customFormat="1" ht="15" x14ac:dyDescent="0.25">
      <c r="A696" s="111"/>
      <c r="B696" s="112" t="s">
        <v>149</v>
      </c>
      <c r="C696" s="113">
        <v>326337</v>
      </c>
      <c r="D696" s="113">
        <v>26916.54</v>
      </c>
      <c r="E696" s="113">
        <v>155455.98000000001</v>
      </c>
      <c r="F696" s="113">
        <v>170881.02</v>
      </c>
      <c r="G696" s="113">
        <v>47.63</v>
      </c>
      <c r="H696" s="120">
        <f>corporate!H260</f>
        <v>0</v>
      </c>
      <c r="I696" s="120">
        <f>corporate!I260</f>
        <v>326337</v>
      </c>
      <c r="J696" s="120">
        <f>corporate!J260</f>
        <v>345917.22</v>
      </c>
      <c r="K696" s="123">
        <f>corporate!K260</f>
        <v>366672.25319999998</v>
      </c>
    </row>
    <row r="697" spans="1:11" s="116" customFormat="1" ht="15" x14ac:dyDescent="0.25">
      <c r="A697" s="111"/>
      <c r="B697" s="112"/>
      <c r="C697" s="113"/>
      <c r="D697" s="113"/>
      <c r="E697" s="113"/>
      <c r="F697" s="113"/>
      <c r="G697" s="113"/>
      <c r="H697" s="120"/>
      <c r="I697" s="120"/>
      <c r="J697" s="120"/>
      <c r="K697" s="123"/>
    </row>
    <row r="698" spans="1:11" s="116" customFormat="1" ht="15" x14ac:dyDescent="0.25">
      <c r="A698" s="111"/>
      <c r="B698" s="112" t="s">
        <v>150</v>
      </c>
      <c r="C698" s="113"/>
      <c r="D698" s="113"/>
      <c r="E698" s="113"/>
      <c r="F698" s="113"/>
      <c r="G698" s="113"/>
      <c r="H698" s="120"/>
      <c r="I698" s="120"/>
      <c r="J698" s="120"/>
      <c r="K698" s="123"/>
    </row>
    <row r="699" spans="1:11" x14ac:dyDescent="0.2">
      <c r="A699" s="117"/>
      <c r="B699" s="118"/>
      <c r="C699" s="119"/>
      <c r="D699" s="119"/>
      <c r="E699" s="119"/>
      <c r="F699" s="119"/>
      <c r="G699" s="119"/>
      <c r="H699" s="120"/>
      <c r="I699" s="120"/>
      <c r="J699" s="120"/>
      <c r="K699" s="123"/>
    </row>
    <row r="700" spans="1:11" x14ac:dyDescent="0.2">
      <c r="A700" s="117" t="s">
        <v>402</v>
      </c>
      <c r="B700" s="118" t="s">
        <v>151</v>
      </c>
      <c r="C700" s="119">
        <v>3258</v>
      </c>
      <c r="D700" s="119">
        <v>0</v>
      </c>
      <c r="E700" s="119">
        <v>0</v>
      </c>
      <c r="F700" s="119">
        <v>3258</v>
      </c>
      <c r="G700" s="119">
        <v>0</v>
      </c>
      <c r="H700" s="120">
        <f>corporate!H264</f>
        <v>0</v>
      </c>
      <c r="I700" s="120">
        <f>corporate!I264</f>
        <v>3258</v>
      </c>
      <c r="J700" s="120">
        <f>corporate!J264</f>
        <v>3453.48</v>
      </c>
      <c r="K700" s="123">
        <f>corporate!K264</f>
        <v>3660.6887999999999</v>
      </c>
    </row>
    <row r="701" spans="1:11" x14ac:dyDescent="0.2">
      <c r="A701" s="117" t="s">
        <v>403</v>
      </c>
      <c r="B701" s="118" t="s">
        <v>152</v>
      </c>
      <c r="C701" s="119">
        <v>1335</v>
      </c>
      <c r="D701" s="119">
        <v>0</v>
      </c>
      <c r="E701" s="119">
        <v>0</v>
      </c>
      <c r="F701" s="119">
        <v>1335</v>
      </c>
      <c r="G701" s="119">
        <v>0</v>
      </c>
      <c r="H701" s="120">
        <f>corporate!H265</f>
        <v>0</v>
      </c>
      <c r="I701" s="120">
        <f>corporate!I265</f>
        <v>1335</v>
      </c>
      <c r="J701" s="120">
        <f>corporate!J265</f>
        <v>1415.1</v>
      </c>
      <c r="K701" s="123">
        <f>corporate!K265</f>
        <v>1500.0059999999999</v>
      </c>
    </row>
    <row r="702" spans="1:11" x14ac:dyDescent="0.2">
      <c r="A702" s="117" t="s">
        <v>404</v>
      </c>
      <c r="B702" s="118" t="s">
        <v>153</v>
      </c>
      <c r="C702" s="119">
        <v>9053</v>
      </c>
      <c r="D702" s="119">
        <v>0</v>
      </c>
      <c r="E702" s="119">
        <v>0</v>
      </c>
      <c r="F702" s="119">
        <v>9053</v>
      </c>
      <c r="G702" s="119">
        <v>0</v>
      </c>
      <c r="H702" s="120">
        <f>corporate!H266</f>
        <v>0</v>
      </c>
      <c r="I702" s="120">
        <f>corporate!I266</f>
        <v>9053</v>
      </c>
      <c r="J702" s="120">
        <f>corporate!J266</f>
        <v>9596.18</v>
      </c>
      <c r="K702" s="123">
        <f>corporate!K266</f>
        <v>10171.950800000001</v>
      </c>
    </row>
    <row r="703" spans="1:11" x14ac:dyDescent="0.2">
      <c r="A703" s="117"/>
      <c r="B703" s="118"/>
      <c r="C703" s="119"/>
      <c r="D703" s="119"/>
      <c r="E703" s="119"/>
      <c r="F703" s="119"/>
      <c r="G703" s="119"/>
      <c r="H703" s="120"/>
      <c r="I703" s="120"/>
      <c r="J703" s="120"/>
      <c r="K703" s="123"/>
    </row>
    <row r="704" spans="1:11" s="116" customFormat="1" ht="15" x14ac:dyDescent="0.25">
      <c r="A704" s="111"/>
      <c r="B704" s="112" t="s">
        <v>154</v>
      </c>
      <c r="C704" s="113">
        <v>13646</v>
      </c>
      <c r="D704" s="113">
        <v>0</v>
      </c>
      <c r="E704" s="113">
        <v>0</v>
      </c>
      <c r="F704" s="113">
        <v>13646</v>
      </c>
      <c r="G704" s="113">
        <v>0</v>
      </c>
      <c r="H704" s="120">
        <f>corporate!H268</f>
        <v>0</v>
      </c>
      <c r="I704" s="120">
        <f>corporate!I268</f>
        <v>13646</v>
      </c>
      <c r="J704" s="120">
        <f>corporate!J268</f>
        <v>14464.76</v>
      </c>
      <c r="K704" s="123">
        <f>corporate!K268</f>
        <v>15332.6456</v>
      </c>
    </row>
    <row r="705" spans="1:11" s="116" customFormat="1" ht="15" x14ac:dyDescent="0.25">
      <c r="A705" s="111"/>
      <c r="B705" s="112"/>
      <c r="C705" s="113"/>
      <c r="D705" s="113"/>
      <c r="E705" s="113"/>
      <c r="F705" s="113"/>
      <c r="G705" s="113"/>
      <c r="H705" s="120"/>
      <c r="I705" s="120"/>
      <c r="J705" s="120"/>
      <c r="K705" s="123"/>
    </row>
    <row r="706" spans="1:11" s="116" customFormat="1" ht="15" x14ac:dyDescent="0.25">
      <c r="A706" s="111"/>
      <c r="B706" s="112" t="s">
        <v>155</v>
      </c>
      <c r="C706" s="113">
        <v>1722392</v>
      </c>
      <c r="D706" s="113">
        <v>147690.37</v>
      </c>
      <c r="E706" s="113">
        <v>869288.56</v>
      </c>
      <c r="F706" s="113">
        <v>853103.44</v>
      </c>
      <c r="G706" s="113">
        <v>50.46</v>
      </c>
      <c r="H706" s="120">
        <f>corporate!H270</f>
        <v>971</v>
      </c>
      <c r="I706" s="120">
        <f>corporate!I270</f>
        <v>1723363</v>
      </c>
      <c r="J706" s="120">
        <f>corporate!J270</f>
        <v>1826764.78</v>
      </c>
      <c r="K706" s="123">
        <f>corporate!K270</f>
        <v>1936370.6668</v>
      </c>
    </row>
    <row r="707" spans="1:11" s="116" customFormat="1" ht="15" x14ac:dyDescent="0.25">
      <c r="A707" s="111"/>
      <c r="B707" s="112"/>
      <c r="C707" s="113"/>
      <c r="D707" s="113"/>
      <c r="E707" s="113"/>
      <c r="F707" s="113"/>
      <c r="G707" s="113"/>
      <c r="H707" s="120"/>
      <c r="I707" s="120"/>
      <c r="J707" s="120"/>
      <c r="K707" s="123"/>
    </row>
    <row r="708" spans="1:11" s="116" customFormat="1" ht="15" x14ac:dyDescent="0.25">
      <c r="A708" s="111"/>
      <c r="B708" s="112" t="s">
        <v>156</v>
      </c>
      <c r="C708" s="113">
        <v>1722392</v>
      </c>
      <c r="D708" s="113">
        <v>147690.37</v>
      </c>
      <c r="E708" s="113">
        <v>869288.56</v>
      </c>
      <c r="F708" s="113">
        <v>853103.44</v>
      </c>
      <c r="G708" s="113">
        <v>50.46</v>
      </c>
      <c r="H708" s="120">
        <f>corporate!H272</f>
        <v>971</v>
      </c>
      <c r="I708" s="120">
        <f>corporate!I272</f>
        <v>1723363</v>
      </c>
      <c r="J708" s="120">
        <f>corporate!J272</f>
        <v>1826764.78</v>
      </c>
      <c r="K708" s="123">
        <f>corporate!K272</f>
        <v>1936370.6668</v>
      </c>
    </row>
    <row r="709" spans="1:11" s="116" customFormat="1" ht="15" x14ac:dyDescent="0.25">
      <c r="A709" s="111"/>
      <c r="B709" s="112"/>
      <c r="C709" s="113"/>
      <c r="D709" s="113"/>
      <c r="E709" s="113"/>
      <c r="F709" s="113"/>
      <c r="G709" s="113"/>
      <c r="H709" s="120"/>
      <c r="I709" s="120"/>
      <c r="J709" s="120"/>
      <c r="K709" s="123"/>
    </row>
    <row r="710" spans="1:11" s="116" customFormat="1" ht="15" x14ac:dyDescent="0.25">
      <c r="A710" s="111"/>
      <c r="B710" s="112" t="s">
        <v>186</v>
      </c>
      <c r="C710" s="113"/>
      <c r="D710" s="113"/>
      <c r="E710" s="113"/>
      <c r="F710" s="113"/>
      <c r="G710" s="113"/>
      <c r="H710" s="120"/>
      <c r="I710" s="120"/>
      <c r="J710" s="120"/>
      <c r="K710" s="123"/>
    </row>
    <row r="711" spans="1:11" s="116" customFormat="1" ht="15" x14ac:dyDescent="0.25">
      <c r="A711" s="111"/>
      <c r="B711" s="112" t="s">
        <v>187</v>
      </c>
      <c r="C711" s="113"/>
      <c r="D711" s="113"/>
      <c r="E711" s="113"/>
      <c r="F711" s="113"/>
      <c r="G711" s="113"/>
      <c r="H711" s="120"/>
      <c r="I711" s="120"/>
      <c r="J711" s="120"/>
      <c r="K711" s="123"/>
    </row>
    <row r="712" spans="1:11" s="116" customFormat="1" ht="15" x14ac:dyDescent="0.25">
      <c r="A712" s="111"/>
      <c r="B712" s="112" t="s">
        <v>205</v>
      </c>
      <c r="C712" s="113"/>
      <c r="D712" s="113"/>
      <c r="E712" s="113"/>
      <c r="F712" s="113"/>
      <c r="G712" s="113"/>
      <c r="H712" s="120"/>
      <c r="I712" s="120"/>
      <c r="J712" s="120"/>
      <c r="K712" s="123"/>
    </row>
    <row r="713" spans="1:11" x14ac:dyDescent="0.2">
      <c r="A713" s="117"/>
      <c r="B713" s="118"/>
      <c r="C713" s="119"/>
      <c r="D713" s="119"/>
      <c r="E713" s="119"/>
      <c r="F713" s="119"/>
      <c r="G713" s="119"/>
      <c r="H713" s="120"/>
      <c r="I713" s="120"/>
      <c r="J713" s="120"/>
      <c r="K713" s="123"/>
    </row>
    <row r="714" spans="1:11" x14ac:dyDescent="0.2">
      <c r="A714" s="117" t="s">
        <v>405</v>
      </c>
      <c r="B714" s="118" t="s">
        <v>210</v>
      </c>
      <c r="C714" s="119">
        <v>79290</v>
      </c>
      <c r="D714" s="119">
        <v>4829.37</v>
      </c>
      <c r="E714" s="119">
        <v>19317.48</v>
      </c>
      <c r="F714" s="119">
        <v>59972.52</v>
      </c>
      <c r="G714" s="119">
        <v>24.36</v>
      </c>
      <c r="H714" s="120">
        <f>corporate!H278</f>
        <v>0</v>
      </c>
      <c r="I714" s="120">
        <f>corporate!I278</f>
        <v>79290</v>
      </c>
      <c r="J714" s="120">
        <f>corporate!J278</f>
        <v>84047.4</v>
      </c>
      <c r="K714" s="123">
        <f>corporate!K278</f>
        <v>89090.243999999992</v>
      </c>
    </row>
    <row r="715" spans="1:11" x14ac:dyDescent="0.2">
      <c r="A715" s="117" t="s">
        <v>406</v>
      </c>
      <c r="B715" s="118" t="s">
        <v>212</v>
      </c>
      <c r="C715" s="119">
        <v>600000</v>
      </c>
      <c r="D715" s="119">
        <v>198552.95</v>
      </c>
      <c r="E715" s="119">
        <v>198552.95</v>
      </c>
      <c r="F715" s="119">
        <v>401447.05</v>
      </c>
      <c r="G715" s="119">
        <v>33.090000000000003</v>
      </c>
      <c r="H715" s="120">
        <f>corporate!H279</f>
        <v>0</v>
      </c>
      <c r="I715" s="120">
        <f>corporate!I279</f>
        <v>600000</v>
      </c>
      <c r="J715" s="120">
        <f>corporate!J279</f>
        <v>636000</v>
      </c>
      <c r="K715" s="123">
        <f>corporate!K279</f>
        <v>674160</v>
      </c>
    </row>
    <row r="716" spans="1:11" x14ac:dyDescent="0.2">
      <c r="A716" s="117" t="s">
        <v>407</v>
      </c>
      <c r="B716" s="118" t="s">
        <v>212</v>
      </c>
      <c r="C716" s="119">
        <v>500000</v>
      </c>
      <c r="D716" s="119">
        <v>0</v>
      </c>
      <c r="E716" s="119">
        <v>179970.02</v>
      </c>
      <c r="F716" s="119">
        <v>320029.98</v>
      </c>
      <c r="G716" s="119">
        <v>35.99</v>
      </c>
      <c r="H716" s="120">
        <f>corporate!H280</f>
        <v>150000</v>
      </c>
      <c r="I716" s="120">
        <f>corporate!I280</f>
        <v>650000</v>
      </c>
      <c r="J716" s="120">
        <f>corporate!J280</f>
        <v>689000</v>
      </c>
      <c r="K716" s="123">
        <f>corporate!K280</f>
        <v>730340</v>
      </c>
    </row>
    <row r="717" spans="1:11" x14ac:dyDescent="0.2">
      <c r="A717" s="117"/>
      <c r="B717" s="118"/>
      <c r="C717" s="119"/>
      <c r="D717" s="119"/>
      <c r="E717" s="119"/>
      <c r="F717" s="119"/>
      <c r="G717" s="119"/>
      <c r="H717" s="120"/>
      <c r="I717" s="120"/>
      <c r="J717" s="120"/>
      <c r="K717" s="123"/>
    </row>
    <row r="718" spans="1:11" s="116" customFormat="1" ht="15" x14ac:dyDescent="0.25">
      <c r="A718" s="111"/>
      <c r="B718" s="112" t="s">
        <v>216</v>
      </c>
      <c r="C718" s="113">
        <v>1179290</v>
      </c>
      <c r="D718" s="113">
        <v>203382.32</v>
      </c>
      <c r="E718" s="113">
        <v>397840.45</v>
      </c>
      <c r="F718" s="113">
        <v>781449.55</v>
      </c>
      <c r="G718" s="113">
        <v>33.729999999999997</v>
      </c>
      <c r="H718" s="120">
        <f>corporate!H282</f>
        <v>150000</v>
      </c>
      <c r="I718" s="120">
        <f>corporate!I282</f>
        <v>1329290</v>
      </c>
      <c r="J718" s="120">
        <f>corporate!J282</f>
        <v>1409047.4</v>
      </c>
      <c r="K718" s="123">
        <f>corporate!K282</f>
        <v>1493590.2439999999</v>
      </c>
    </row>
    <row r="719" spans="1:11" s="116" customFormat="1" ht="15" x14ac:dyDescent="0.25">
      <c r="A719" s="111"/>
      <c r="B719" s="112"/>
      <c r="C719" s="113"/>
      <c r="D719" s="113"/>
      <c r="E719" s="113"/>
      <c r="F719" s="113"/>
      <c r="G719" s="113"/>
      <c r="H719" s="120"/>
      <c r="I719" s="120"/>
      <c r="J719" s="120"/>
      <c r="K719" s="123"/>
    </row>
    <row r="720" spans="1:11" s="116" customFormat="1" ht="15" x14ac:dyDescent="0.25">
      <c r="A720" s="111"/>
      <c r="B720" s="112" t="s">
        <v>217</v>
      </c>
      <c r="C720" s="113">
        <v>1179290</v>
      </c>
      <c r="D720" s="113">
        <v>203382.32</v>
      </c>
      <c r="E720" s="113">
        <v>397840.45</v>
      </c>
      <c r="F720" s="113">
        <v>781449.55</v>
      </c>
      <c r="G720" s="113">
        <v>33.729999999999997</v>
      </c>
      <c r="H720" s="120">
        <f>corporate!H284</f>
        <v>150000</v>
      </c>
      <c r="I720" s="120">
        <f>corporate!I284</f>
        <v>1329290</v>
      </c>
      <c r="J720" s="120">
        <f>corporate!J284</f>
        <v>1409047.4</v>
      </c>
      <c r="K720" s="123">
        <f>corporate!K284</f>
        <v>1493590.2439999999</v>
      </c>
    </row>
    <row r="721" spans="1:11" s="116" customFormat="1" ht="15" x14ac:dyDescent="0.25">
      <c r="A721" s="111"/>
      <c r="B721" s="112"/>
      <c r="C721" s="113"/>
      <c r="D721" s="113"/>
      <c r="E721" s="113"/>
      <c r="F721" s="113"/>
      <c r="G721" s="113"/>
      <c r="H721" s="120"/>
      <c r="I721" s="120"/>
      <c r="J721" s="120"/>
      <c r="K721" s="123"/>
    </row>
    <row r="722" spans="1:11" s="116" customFormat="1" ht="15" x14ac:dyDescent="0.25">
      <c r="A722" s="111"/>
      <c r="B722" s="112" t="s">
        <v>218</v>
      </c>
      <c r="C722" s="113"/>
      <c r="D722" s="113"/>
      <c r="E722" s="113"/>
      <c r="F722" s="113"/>
      <c r="G722" s="113"/>
      <c r="H722" s="120"/>
      <c r="I722" s="120"/>
      <c r="J722" s="120"/>
      <c r="K722" s="123"/>
    </row>
    <row r="723" spans="1:11" x14ac:dyDescent="0.2">
      <c r="A723" s="117"/>
      <c r="B723" s="118"/>
      <c r="C723" s="119"/>
      <c r="D723" s="119"/>
      <c r="E723" s="119"/>
      <c r="F723" s="119"/>
      <c r="G723" s="119"/>
      <c r="H723" s="120"/>
      <c r="I723" s="120"/>
      <c r="J723" s="120"/>
      <c r="K723" s="123"/>
    </row>
    <row r="724" spans="1:11" x14ac:dyDescent="0.2">
      <c r="A724" s="117" t="s">
        <v>408</v>
      </c>
      <c r="B724" s="118" t="s">
        <v>227</v>
      </c>
      <c r="C724" s="119">
        <v>2039986</v>
      </c>
      <c r="D724" s="119">
        <v>0</v>
      </c>
      <c r="E724" s="119">
        <v>584220.69999999995</v>
      </c>
      <c r="F724" s="119">
        <v>1455765.3</v>
      </c>
      <c r="G724" s="119">
        <v>28.63</v>
      </c>
      <c r="H724" s="120">
        <f>corporate!H288</f>
        <v>-250000</v>
      </c>
      <c r="I724" s="120">
        <f>corporate!I288</f>
        <v>1789986</v>
      </c>
      <c r="J724" s="120">
        <f>corporate!J288</f>
        <v>1497385.16</v>
      </c>
      <c r="K724" s="123">
        <f>corporate!K288</f>
        <v>1187228.2696</v>
      </c>
    </row>
    <row r="725" spans="1:11" x14ac:dyDescent="0.2">
      <c r="A725" s="117" t="s">
        <v>409</v>
      </c>
      <c r="B725" s="118" t="s">
        <v>243</v>
      </c>
      <c r="C725" s="119">
        <v>0</v>
      </c>
      <c r="D725" s="119">
        <v>1227.8399999999999</v>
      </c>
      <c r="E725" s="119">
        <v>7217.59</v>
      </c>
      <c r="F725" s="119">
        <v>-7217.59</v>
      </c>
      <c r="G725" s="119">
        <v>0</v>
      </c>
      <c r="H725" s="120">
        <f>corporate!H289</f>
        <v>0</v>
      </c>
      <c r="I725" s="120">
        <f>corporate!I289</f>
        <v>0</v>
      </c>
      <c r="J725" s="120">
        <f>corporate!J289</f>
        <v>0</v>
      </c>
      <c r="K725" s="123">
        <f>corporate!K289</f>
        <v>0</v>
      </c>
    </row>
    <row r="726" spans="1:11" x14ac:dyDescent="0.2">
      <c r="A726" s="117" t="s">
        <v>410</v>
      </c>
      <c r="B726" s="118" t="s">
        <v>244</v>
      </c>
      <c r="C726" s="119">
        <v>0</v>
      </c>
      <c r="D726" s="119">
        <v>675</v>
      </c>
      <c r="E726" s="119">
        <v>20999.72</v>
      </c>
      <c r="F726" s="119">
        <v>-20999.72</v>
      </c>
      <c r="G726" s="119">
        <v>0</v>
      </c>
      <c r="H726" s="120">
        <f>corporate!H290</f>
        <v>0</v>
      </c>
      <c r="I726" s="120">
        <f>corporate!I290</f>
        <v>0</v>
      </c>
      <c r="J726" s="120">
        <f>corporate!J290</f>
        <v>0</v>
      </c>
      <c r="K726" s="123">
        <f>corporate!K290</f>
        <v>0</v>
      </c>
    </row>
    <row r="727" spans="1:11" x14ac:dyDescent="0.2">
      <c r="A727" s="117"/>
      <c r="B727" s="118"/>
      <c r="C727" s="119"/>
      <c r="D727" s="119"/>
      <c r="E727" s="119"/>
      <c r="F727" s="119"/>
      <c r="G727" s="119"/>
      <c r="H727" s="120"/>
      <c r="I727" s="120"/>
      <c r="J727" s="120"/>
      <c r="K727" s="123"/>
    </row>
    <row r="728" spans="1:11" s="116" customFormat="1" ht="15" x14ac:dyDescent="0.25">
      <c r="A728" s="111"/>
      <c r="B728" s="112" t="s">
        <v>250</v>
      </c>
      <c r="C728" s="113">
        <v>2039986</v>
      </c>
      <c r="D728" s="113">
        <v>1902.84</v>
      </c>
      <c r="E728" s="113">
        <v>612438.01</v>
      </c>
      <c r="F728" s="113">
        <v>1427547.99</v>
      </c>
      <c r="G728" s="113">
        <v>30.02</v>
      </c>
      <c r="H728" s="120">
        <f>corporate!H292</f>
        <v>-250000</v>
      </c>
      <c r="I728" s="120">
        <f>corporate!I292</f>
        <v>1789986</v>
      </c>
      <c r="J728" s="120">
        <f>corporate!J292</f>
        <v>1897385.16</v>
      </c>
      <c r="K728" s="123">
        <f>corporate!K292</f>
        <v>2011228.2696</v>
      </c>
    </row>
    <row r="729" spans="1:11" s="116" customFormat="1" ht="15" x14ac:dyDescent="0.25">
      <c r="A729" s="111"/>
      <c r="B729" s="112"/>
      <c r="C729" s="113"/>
      <c r="D729" s="113"/>
      <c r="E729" s="113"/>
      <c r="F729" s="113"/>
      <c r="G729" s="113"/>
      <c r="H729" s="120"/>
      <c r="I729" s="120"/>
      <c r="J729" s="120"/>
      <c r="K729" s="123"/>
    </row>
    <row r="730" spans="1:11" s="116" customFormat="1" ht="15" x14ac:dyDescent="0.25">
      <c r="A730" s="111"/>
      <c r="B730" s="112" t="s">
        <v>266</v>
      </c>
      <c r="C730" s="113"/>
      <c r="D730" s="113"/>
      <c r="E730" s="113"/>
      <c r="F730" s="113"/>
      <c r="G730" s="113"/>
      <c r="H730" s="120"/>
      <c r="I730" s="120"/>
      <c r="J730" s="120"/>
      <c r="K730" s="123"/>
    </row>
    <row r="731" spans="1:11" x14ac:dyDescent="0.2">
      <c r="A731" s="117"/>
      <c r="B731" s="118"/>
      <c r="C731" s="119"/>
      <c r="D731" s="119"/>
      <c r="E731" s="119"/>
      <c r="F731" s="119"/>
      <c r="G731" s="119"/>
      <c r="H731" s="120"/>
      <c r="I731" s="120"/>
      <c r="J731" s="120"/>
      <c r="K731" s="123"/>
    </row>
    <row r="732" spans="1:11" x14ac:dyDescent="0.2">
      <c r="A732" s="117" t="s">
        <v>411</v>
      </c>
      <c r="B732" s="118" t="s">
        <v>267</v>
      </c>
      <c r="C732" s="119">
        <v>3180</v>
      </c>
      <c r="D732" s="119">
        <v>8830.75</v>
      </c>
      <c r="E732" s="119">
        <v>16215.13</v>
      </c>
      <c r="F732" s="119">
        <v>-13035.13</v>
      </c>
      <c r="G732" s="119">
        <v>509.9</v>
      </c>
      <c r="H732" s="120">
        <f>corporate!H296</f>
        <v>0</v>
      </c>
      <c r="I732" s="120">
        <f>corporate!I296</f>
        <v>3180</v>
      </c>
      <c r="J732" s="120">
        <f>corporate!J296</f>
        <v>3370.8</v>
      </c>
      <c r="K732" s="123">
        <f>corporate!K296</f>
        <v>3573.0480000000002</v>
      </c>
    </row>
    <row r="733" spans="1:11" x14ac:dyDescent="0.2">
      <c r="A733" s="117" t="s">
        <v>412</v>
      </c>
      <c r="B733" s="118" t="s">
        <v>268</v>
      </c>
      <c r="C733" s="119">
        <v>87075</v>
      </c>
      <c r="D733" s="119">
        <v>35543.129999999997</v>
      </c>
      <c r="E733" s="119">
        <v>67337.94</v>
      </c>
      <c r="F733" s="119">
        <v>19737.060000000001</v>
      </c>
      <c r="G733" s="119">
        <v>77.33</v>
      </c>
      <c r="H733" s="120">
        <f>corporate!H297</f>
        <v>0</v>
      </c>
      <c r="I733" s="120">
        <f>corporate!I297</f>
        <v>87075</v>
      </c>
      <c r="J733" s="120">
        <f>corporate!J297</f>
        <v>92299.5</v>
      </c>
      <c r="K733" s="123">
        <f>corporate!K297</f>
        <v>97837.47</v>
      </c>
    </row>
    <row r="734" spans="1:11" x14ac:dyDescent="0.2">
      <c r="A734" s="117" t="s">
        <v>413</v>
      </c>
      <c r="B734" s="118" t="s">
        <v>269</v>
      </c>
      <c r="C734" s="119">
        <v>414127</v>
      </c>
      <c r="D734" s="119">
        <v>81490.44</v>
      </c>
      <c r="E734" s="119">
        <v>200286.84</v>
      </c>
      <c r="F734" s="119">
        <v>213840.16</v>
      </c>
      <c r="G734" s="119">
        <v>48.36</v>
      </c>
      <c r="H734" s="120">
        <f>corporate!H298</f>
        <v>0</v>
      </c>
      <c r="I734" s="120">
        <f>corporate!I298</f>
        <v>414127</v>
      </c>
      <c r="J734" s="120">
        <f>corporate!J298</f>
        <v>438974.62</v>
      </c>
      <c r="K734" s="123">
        <f>corporate!K298</f>
        <v>465313.09720000002</v>
      </c>
    </row>
    <row r="735" spans="1:11" x14ac:dyDescent="0.2">
      <c r="A735" s="117" t="s">
        <v>414</v>
      </c>
      <c r="B735" s="118" t="s">
        <v>273</v>
      </c>
      <c r="C735" s="119">
        <v>0</v>
      </c>
      <c r="D735" s="119">
        <v>0</v>
      </c>
      <c r="E735" s="119">
        <v>8267.99</v>
      </c>
      <c r="F735" s="119">
        <v>-8267.99</v>
      </c>
      <c r="G735" s="119">
        <v>0</v>
      </c>
      <c r="H735" s="120">
        <f>corporate!H299</f>
        <v>0</v>
      </c>
      <c r="I735" s="120">
        <f>corporate!I299</f>
        <v>0</v>
      </c>
      <c r="J735" s="120">
        <f>corporate!J299</f>
        <v>0</v>
      </c>
      <c r="K735" s="123">
        <f>corporate!K299</f>
        <v>0</v>
      </c>
    </row>
    <row r="736" spans="1:11" x14ac:dyDescent="0.2">
      <c r="A736" s="117" t="s">
        <v>415</v>
      </c>
      <c r="B736" s="118" t="s">
        <v>279</v>
      </c>
      <c r="C736" s="119">
        <v>0</v>
      </c>
      <c r="D736" s="119">
        <v>0</v>
      </c>
      <c r="E736" s="119">
        <v>24500.58</v>
      </c>
      <c r="F736" s="119">
        <v>-24500.58</v>
      </c>
      <c r="G736" s="119">
        <v>0</v>
      </c>
      <c r="H736" s="120">
        <f>corporate!H300</f>
        <v>0</v>
      </c>
      <c r="I736" s="120">
        <f>corporate!I300</f>
        <v>0</v>
      </c>
      <c r="J736" s="120">
        <f>corporate!J300</f>
        <v>0</v>
      </c>
      <c r="K736" s="123">
        <f>corporate!K300</f>
        <v>0</v>
      </c>
    </row>
    <row r="737" spans="1:11" x14ac:dyDescent="0.2">
      <c r="A737" s="117"/>
      <c r="B737" s="118"/>
      <c r="C737" s="119"/>
      <c r="D737" s="119"/>
      <c r="E737" s="119"/>
      <c r="F737" s="119"/>
      <c r="G737" s="119"/>
      <c r="H737" s="120"/>
      <c r="I737" s="120"/>
      <c r="J737" s="120"/>
      <c r="K737" s="123"/>
    </row>
    <row r="738" spans="1:11" s="116" customFormat="1" ht="15" x14ac:dyDescent="0.25">
      <c r="A738" s="111"/>
      <c r="B738" s="112" t="s">
        <v>280</v>
      </c>
      <c r="C738" s="113">
        <v>504382</v>
      </c>
      <c r="D738" s="113">
        <v>125864.32000000001</v>
      </c>
      <c r="E738" s="113">
        <v>316608.48</v>
      </c>
      <c r="F738" s="113">
        <v>187773.52</v>
      </c>
      <c r="G738" s="113">
        <v>62.77</v>
      </c>
      <c r="H738" s="120">
        <f>corporate!H302</f>
        <v>0</v>
      </c>
      <c r="I738" s="120">
        <f>corporate!I302</f>
        <v>504382</v>
      </c>
      <c r="J738" s="120">
        <f>corporate!J302</f>
        <v>534644.92000000004</v>
      </c>
      <c r="K738" s="123">
        <f>corporate!K302</f>
        <v>566723.6152</v>
      </c>
    </row>
    <row r="739" spans="1:11" s="116" customFormat="1" ht="15" x14ac:dyDescent="0.25">
      <c r="A739" s="111"/>
      <c r="B739" s="112"/>
      <c r="C739" s="113"/>
      <c r="D739" s="113"/>
      <c r="E739" s="113"/>
      <c r="F739" s="113"/>
      <c r="G739" s="113"/>
      <c r="H739" s="120"/>
      <c r="I739" s="120"/>
      <c r="J739" s="120"/>
      <c r="K739" s="123"/>
    </row>
    <row r="740" spans="1:11" s="116" customFormat="1" ht="15" x14ac:dyDescent="0.25">
      <c r="A740" s="111"/>
      <c r="B740" s="112" t="s">
        <v>281</v>
      </c>
      <c r="C740" s="113">
        <v>5446050</v>
      </c>
      <c r="D740" s="113">
        <v>478839.85</v>
      </c>
      <c r="E740" s="113">
        <v>2196175.5</v>
      </c>
      <c r="F740" s="113">
        <v>3249874.5</v>
      </c>
      <c r="G740" s="113">
        <v>40.32</v>
      </c>
      <c r="H740" s="120">
        <f>corporate!H304</f>
        <v>-99029</v>
      </c>
      <c r="I740" s="120">
        <f>corporate!I304</f>
        <v>5347021</v>
      </c>
      <c r="J740" s="120">
        <f>corporate!J304</f>
        <v>5667842.2599999998</v>
      </c>
      <c r="K740" s="123">
        <f>corporate!K304</f>
        <v>6007912.7955999998</v>
      </c>
    </row>
    <row r="741" spans="1:11" x14ac:dyDescent="0.2">
      <c r="A741" s="117"/>
      <c r="B741" s="118"/>
      <c r="C741" s="119"/>
      <c r="D741" s="119"/>
      <c r="E741" s="119"/>
      <c r="F741" s="119"/>
      <c r="G741" s="119"/>
      <c r="H741" s="120"/>
      <c r="I741" s="120"/>
      <c r="J741" s="120"/>
      <c r="K741" s="123"/>
    </row>
    <row r="742" spans="1:11" s="116" customFormat="1" ht="15" x14ac:dyDescent="0.25">
      <c r="A742" s="111"/>
      <c r="B742" s="112" t="s">
        <v>283</v>
      </c>
      <c r="C742" s="113"/>
      <c r="D742" s="113"/>
      <c r="E742" s="113"/>
      <c r="F742" s="113"/>
      <c r="G742" s="113"/>
      <c r="H742" s="120"/>
      <c r="I742" s="120"/>
      <c r="J742" s="120"/>
      <c r="K742" s="123"/>
    </row>
    <row r="743" spans="1:11" x14ac:dyDescent="0.2">
      <c r="A743" s="117"/>
      <c r="B743" s="118"/>
      <c r="C743" s="119"/>
      <c r="D743" s="119"/>
      <c r="E743" s="119"/>
      <c r="F743" s="119"/>
      <c r="G743" s="119"/>
      <c r="H743" s="120"/>
      <c r="I743" s="120"/>
      <c r="J743" s="120"/>
      <c r="K743" s="123"/>
    </row>
    <row r="744" spans="1:11" x14ac:dyDescent="0.2">
      <c r="A744" s="117" t="s">
        <v>416</v>
      </c>
      <c r="B744" s="118" t="s">
        <v>417</v>
      </c>
      <c r="C744" s="119">
        <v>200000</v>
      </c>
      <c r="D744" s="119">
        <v>0</v>
      </c>
      <c r="E744" s="119">
        <v>0</v>
      </c>
      <c r="F744" s="119">
        <v>200000</v>
      </c>
      <c r="G744" s="119">
        <v>0</v>
      </c>
      <c r="H744" s="120">
        <f>corporate!H308</f>
        <v>0</v>
      </c>
      <c r="I744" s="120">
        <f>corporate!I308</f>
        <v>200000</v>
      </c>
      <c r="J744" s="120">
        <f>corporate!J308</f>
        <v>0</v>
      </c>
      <c r="K744" s="123">
        <f>corporate!K308</f>
        <v>0</v>
      </c>
    </row>
    <row r="745" spans="1:11" x14ac:dyDescent="0.2">
      <c r="A745" s="117" t="s">
        <v>418</v>
      </c>
      <c r="B745" s="118" t="s">
        <v>419</v>
      </c>
      <c r="C745" s="119">
        <v>400000</v>
      </c>
      <c r="D745" s="119">
        <v>86930</v>
      </c>
      <c r="E745" s="119">
        <v>115170</v>
      </c>
      <c r="F745" s="119">
        <v>284830</v>
      </c>
      <c r="G745" s="119">
        <v>28.79</v>
      </c>
      <c r="H745" s="120">
        <f>corporate!H309</f>
        <v>175000</v>
      </c>
      <c r="I745" s="120">
        <f>corporate!I309</f>
        <v>575000</v>
      </c>
      <c r="J745" s="120">
        <f>corporate!J309</f>
        <v>1100000</v>
      </c>
      <c r="K745" s="123">
        <f>corporate!K309</f>
        <v>400000</v>
      </c>
    </row>
    <row r="746" spans="1:11" x14ac:dyDescent="0.2">
      <c r="A746" s="117" t="s">
        <v>420</v>
      </c>
      <c r="B746" s="118" t="s">
        <v>421</v>
      </c>
      <c r="C746" s="119">
        <v>800000</v>
      </c>
      <c r="D746" s="119">
        <v>91969.5</v>
      </c>
      <c r="E746" s="119">
        <v>178899.5</v>
      </c>
      <c r="F746" s="119">
        <v>621100.5</v>
      </c>
      <c r="G746" s="119">
        <v>22.36</v>
      </c>
      <c r="H746" s="120">
        <f>corporate!H310</f>
        <v>0</v>
      </c>
      <c r="I746" s="120">
        <f>corporate!I310</f>
        <v>800000</v>
      </c>
      <c r="J746" s="120">
        <f>corporate!J310</f>
        <v>0</v>
      </c>
      <c r="K746" s="123">
        <f>corporate!K310</f>
        <v>0</v>
      </c>
    </row>
    <row r="747" spans="1:11" x14ac:dyDescent="0.2">
      <c r="A747" s="117"/>
      <c r="B747" s="118"/>
      <c r="C747" s="119"/>
      <c r="D747" s="119"/>
      <c r="E747" s="119"/>
      <c r="F747" s="119"/>
      <c r="G747" s="119"/>
      <c r="H747" s="120"/>
      <c r="I747" s="120"/>
      <c r="J747" s="120"/>
      <c r="K747" s="123"/>
    </row>
    <row r="748" spans="1:11" s="116" customFormat="1" ht="15" x14ac:dyDescent="0.25">
      <c r="A748" s="111"/>
      <c r="B748" s="112" t="s">
        <v>294</v>
      </c>
      <c r="C748" s="113">
        <v>1400000</v>
      </c>
      <c r="D748" s="113">
        <v>178899.5</v>
      </c>
      <c r="E748" s="113">
        <v>294069.5</v>
      </c>
      <c r="F748" s="113">
        <v>1105930.5</v>
      </c>
      <c r="G748" s="113">
        <v>21</v>
      </c>
      <c r="H748" s="120">
        <f>corporate!H312</f>
        <v>175000</v>
      </c>
      <c r="I748" s="120">
        <f>corporate!I312</f>
        <v>1575000</v>
      </c>
      <c r="J748" s="120">
        <f>corporate!J312</f>
        <v>1100000</v>
      </c>
      <c r="K748" s="123">
        <f>corporate!K312</f>
        <v>400000</v>
      </c>
    </row>
    <row r="749" spans="1:11" x14ac:dyDescent="0.2">
      <c r="A749" s="117"/>
      <c r="B749" s="118"/>
      <c r="C749" s="119"/>
      <c r="D749" s="119"/>
      <c r="E749" s="119"/>
      <c r="F749" s="119"/>
      <c r="G749" s="119"/>
      <c r="H749" s="120"/>
      <c r="I749" s="120"/>
      <c r="J749" s="120"/>
      <c r="K749" s="123"/>
    </row>
    <row r="750" spans="1:11" s="116" customFormat="1" ht="15" x14ac:dyDescent="0.25">
      <c r="A750" s="111"/>
      <c r="B750" s="112" t="s">
        <v>422</v>
      </c>
      <c r="C750" s="113"/>
      <c r="D750" s="113"/>
      <c r="E750" s="113"/>
      <c r="F750" s="113"/>
      <c r="G750" s="113"/>
      <c r="H750" s="120"/>
      <c r="I750" s="120"/>
      <c r="J750" s="120"/>
      <c r="K750" s="123"/>
    </row>
    <row r="751" spans="1:11" s="116" customFormat="1" ht="15" x14ac:dyDescent="0.25">
      <c r="A751" s="111"/>
      <c r="B751" s="112" t="s">
        <v>92</v>
      </c>
      <c r="C751" s="113"/>
      <c r="D751" s="113"/>
      <c r="E751" s="113"/>
      <c r="F751" s="113"/>
      <c r="G751" s="113"/>
      <c r="H751" s="120"/>
      <c r="I751" s="120"/>
      <c r="J751" s="120"/>
      <c r="K751" s="123"/>
    </row>
    <row r="752" spans="1:11" s="116" customFormat="1" ht="15" x14ac:dyDescent="0.25">
      <c r="A752" s="111"/>
      <c r="B752" s="112" t="s">
        <v>93</v>
      </c>
      <c r="C752" s="113"/>
      <c r="D752" s="113"/>
      <c r="E752" s="113"/>
      <c r="F752" s="113"/>
      <c r="G752" s="113"/>
      <c r="H752" s="120"/>
      <c r="I752" s="120"/>
      <c r="J752" s="120"/>
      <c r="K752" s="123"/>
    </row>
    <row r="753" spans="1:11" s="116" customFormat="1" ht="15" x14ac:dyDescent="0.25">
      <c r="A753" s="111"/>
      <c r="B753" s="112" t="s">
        <v>128</v>
      </c>
      <c r="C753" s="113"/>
      <c r="D753" s="113"/>
      <c r="E753" s="113"/>
      <c r="F753" s="113"/>
      <c r="G753" s="113"/>
      <c r="H753" s="120"/>
      <c r="I753" s="120"/>
      <c r="J753" s="120"/>
      <c r="K753" s="123"/>
    </row>
    <row r="754" spans="1:11" s="116" customFormat="1" ht="15" x14ac:dyDescent="0.25">
      <c r="A754" s="111"/>
      <c r="B754" s="112" t="s">
        <v>129</v>
      </c>
      <c r="C754" s="113"/>
      <c r="D754" s="113"/>
      <c r="E754" s="113"/>
      <c r="F754" s="113"/>
      <c r="G754" s="113"/>
      <c r="H754" s="120"/>
      <c r="I754" s="120"/>
      <c r="J754" s="120"/>
      <c r="K754" s="123"/>
    </row>
    <row r="755" spans="1:11" s="116" customFormat="1" ht="15" x14ac:dyDescent="0.25">
      <c r="A755" s="111"/>
      <c r="B755" s="112"/>
      <c r="C755" s="113"/>
      <c r="D755" s="113"/>
      <c r="E755" s="113"/>
      <c r="F755" s="113"/>
      <c r="G755" s="113"/>
      <c r="H755" s="120"/>
      <c r="I755" s="120"/>
      <c r="J755" s="120"/>
      <c r="K755" s="123"/>
    </row>
    <row r="756" spans="1:11" x14ac:dyDescent="0.2">
      <c r="A756" s="117" t="s">
        <v>423</v>
      </c>
      <c r="B756" s="118" t="s">
        <v>130</v>
      </c>
      <c r="C756" s="119">
        <v>1174015</v>
      </c>
      <c r="D756" s="119">
        <v>94008.9</v>
      </c>
      <c r="E756" s="119">
        <v>560263.31000000006</v>
      </c>
      <c r="F756" s="119">
        <v>613751.68999999994</v>
      </c>
      <c r="G756" s="119">
        <v>47.72</v>
      </c>
      <c r="H756" s="120">
        <f>corporate!H320</f>
        <v>0</v>
      </c>
      <c r="I756" s="120">
        <f>corporate!I320</f>
        <v>1174015</v>
      </c>
      <c r="J756" s="120">
        <f>corporate!J320</f>
        <v>1244455.8999999999</v>
      </c>
      <c r="K756" s="123">
        <f>corporate!K320</f>
        <v>1319123.254</v>
      </c>
    </row>
    <row r="757" spans="1:11" x14ac:dyDescent="0.2">
      <c r="A757" s="117" t="s">
        <v>424</v>
      </c>
      <c r="B757" s="118" t="s">
        <v>131</v>
      </c>
      <c r="C757" s="119">
        <v>111326</v>
      </c>
      <c r="D757" s="119">
        <v>0</v>
      </c>
      <c r="E757" s="119">
        <v>71010.179999999993</v>
      </c>
      <c r="F757" s="119">
        <v>40315.82</v>
      </c>
      <c r="G757" s="119">
        <v>63.78</v>
      </c>
      <c r="H757" s="120">
        <f>corporate!H321</f>
        <v>0</v>
      </c>
      <c r="I757" s="120">
        <f>corporate!I321</f>
        <v>111326</v>
      </c>
      <c r="J757" s="120">
        <f>corporate!J321</f>
        <v>118005.56</v>
      </c>
      <c r="K757" s="123">
        <f>corporate!K321</f>
        <v>125085.8936</v>
      </c>
    </row>
    <row r="758" spans="1:11" x14ac:dyDescent="0.2">
      <c r="A758" s="117" t="s">
        <v>425</v>
      </c>
      <c r="B758" s="118" t="s">
        <v>132</v>
      </c>
      <c r="C758" s="119">
        <v>38100</v>
      </c>
      <c r="D758" s="119">
        <v>4346.09</v>
      </c>
      <c r="E758" s="119">
        <v>26076.54</v>
      </c>
      <c r="F758" s="119">
        <v>12023.46</v>
      </c>
      <c r="G758" s="119">
        <v>68.44</v>
      </c>
      <c r="H758" s="120">
        <f>corporate!H322</f>
        <v>0</v>
      </c>
      <c r="I758" s="120">
        <f>corporate!I322</f>
        <v>38100</v>
      </c>
      <c r="J758" s="120">
        <f>corporate!J322</f>
        <v>40386</v>
      </c>
      <c r="K758" s="123">
        <f>corporate!K322</f>
        <v>42809.16</v>
      </c>
    </row>
    <row r="759" spans="1:11" x14ac:dyDescent="0.2">
      <c r="A759" s="117" t="s">
        <v>426</v>
      </c>
      <c r="B759" s="118" t="s">
        <v>133</v>
      </c>
      <c r="C759" s="119">
        <v>6264</v>
      </c>
      <c r="D759" s="119">
        <v>0</v>
      </c>
      <c r="E759" s="119">
        <v>0</v>
      </c>
      <c r="F759" s="119">
        <v>6264</v>
      </c>
      <c r="G759" s="119">
        <v>0</v>
      </c>
      <c r="H759" s="120">
        <f>corporate!H323</f>
        <v>0</v>
      </c>
      <c r="I759" s="120">
        <f>corporate!I323</f>
        <v>6264</v>
      </c>
      <c r="J759" s="120">
        <f>corporate!J323</f>
        <v>6639.84</v>
      </c>
      <c r="K759" s="123">
        <f>corporate!K323</f>
        <v>7038.2304000000004</v>
      </c>
    </row>
    <row r="760" spans="1:11" x14ac:dyDescent="0.2">
      <c r="A760" s="117" t="s">
        <v>427</v>
      </c>
      <c r="B760" s="118" t="s">
        <v>135</v>
      </c>
      <c r="C760" s="119">
        <v>37414</v>
      </c>
      <c r="D760" s="119">
        <v>0</v>
      </c>
      <c r="E760" s="119">
        <v>0</v>
      </c>
      <c r="F760" s="119">
        <v>37414</v>
      </c>
      <c r="G760" s="119">
        <v>0</v>
      </c>
      <c r="H760" s="120">
        <f>corporate!H324</f>
        <v>0</v>
      </c>
      <c r="I760" s="120">
        <f>corporate!I324</f>
        <v>37414</v>
      </c>
      <c r="J760" s="120">
        <f>corporate!J324</f>
        <v>39658.839999999997</v>
      </c>
      <c r="K760" s="123">
        <f>corporate!K324</f>
        <v>42038.3704</v>
      </c>
    </row>
    <row r="761" spans="1:11" x14ac:dyDescent="0.2">
      <c r="A761" s="117" t="s">
        <v>428</v>
      </c>
      <c r="B761" s="118" t="s">
        <v>136</v>
      </c>
      <c r="C761" s="119">
        <v>222960</v>
      </c>
      <c r="D761" s="119">
        <v>23502.23</v>
      </c>
      <c r="E761" s="119">
        <v>140065.85999999999</v>
      </c>
      <c r="F761" s="119">
        <v>82894.14</v>
      </c>
      <c r="G761" s="119">
        <v>62.82</v>
      </c>
      <c r="H761" s="120">
        <f>corporate!H325</f>
        <v>0</v>
      </c>
      <c r="I761" s="120">
        <f>corporate!I325</f>
        <v>222960</v>
      </c>
      <c r="J761" s="120">
        <f>corporate!J325</f>
        <v>236337.6</v>
      </c>
      <c r="K761" s="123">
        <f>corporate!K325</f>
        <v>250517.856</v>
      </c>
    </row>
    <row r="762" spans="1:11" x14ac:dyDescent="0.2">
      <c r="A762" s="117" t="s">
        <v>429</v>
      </c>
      <c r="B762" s="118" t="s">
        <v>138</v>
      </c>
      <c r="C762" s="119">
        <v>11292</v>
      </c>
      <c r="D762" s="119">
        <v>0</v>
      </c>
      <c r="E762" s="119">
        <v>0</v>
      </c>
      <c r="F762" s="119">
        <v>11292</v>
      </c>
      <c r="G762" s="119">
        <v>0</v>
      </c>
      <c r="H762" s="120">
        <f>corporate!H326</f>
        <v>0</v>
      </c>
      <c r="I762" s="120">
        <f>corporate!I326</f>
        <v>11292</v>
      </c>
      <c r="J762" s="120">
        <f>corporate!J326</f>
        <v>11969.52</v>
      </c>
      <c r="K762" s="123">
        <f>corporate!K326</f>
        <v>12687.691200000001</v>
      </c>
    </row>
    <row r="763" spans="1:11" x14ac:dyDescent="0.2">
      <c r="A763" s="117" t="s">
        <v>430</v>
      </c>
      <c r="B763" s="118" t="s">
        <v>142</v>
      </c>
      <c r="C763" s="119">
        <v>15692</v>
      </c>
      <c r="D763" s="119">
        <v>1307.7</v>
      </c>
      <c r="E763" s="119">
        <v>7846.2</v>
      </c>
      <c r="F763" s="119">
        <v>7845.8</v>
      </c>
      <c r="G763" s="119">
        <v>50</v>
      </c>
      <c r="H763" s="120">
        <f>corporate!H327</f>
        <v>0</v>
      </c>
      <c r="I763" s="120">
        <f>corporate!I327</f>
        <v>15692</v>
      </c>
      <c r="J763" s="120">
        <f>corporate!J327</f>
        <v>16633.52</v>
      </c>
      <c r="K763" s="123">
        <f>corporate!K327</f>
        <v>17631.531200000001</v>
      </c>
    </row>
    <row r="764" spans="1:11" x14ac:dyDescent="0.2">
      <c r="A764" s="117"/>
      <c r="B764" s="118"/>
      <c r="C764" s="119"/>
      <c r="D764" s="119"/>
      <c r="E764" s="119"/>
      <c r="F764" s="119"/>
      <c r="G764" s="119"/>
      <c r="H764" s="120"/>
      <c r="I764" s="120"/>
      <c r="J764" s="120"/>
      <c r="K764" s="123"/>
    </row>
    <row r="765" spans="1:11" s="116" customFormat="1" ht="15" x14ac:dyDescent="0.25">
      <c r="A765" s="111"/>
      <c r="B765" s="112" t="s">
        <v>143</v>
      </c>
      <c r="C765" s="113">
        <v>1617063</v>
      </c>
      <c r="D765" s="113">
        <v>123164.92</v>
      </c>
      <c r="E765" s="113">
        <v>805262.09</v>
      </c>
      <c r="F765" s="113">
        <v>811800.91</v>
      </c>
      <c r="G765" s="113">
        <v>49.79</v>
      </c>
      <c r="H765" s="120">
        <f>corporate!H329</f>
        <v>0</v>
      </c>
      <c r="I765" s="120">
        <f>corporate!I329</f>
        <v>1617063</v>
      </c>
      <c r="J765" s="120">
        <f>corporate!J329</f>
        <v>1714086.78</v>
      </c>
      <c r="K765" s="123">
        <f>corporate!K329</f>
        <v>1816931.9868000001</v>
      </c>
    </row>
    <row r="766" spans="1:11" s="116" customFormat="1" ht="15" x14ac:dyDescent="0.25">
      <c r="A766" s="111"/>
      <c r="B766" s="112"/>
      <c r="C766" s="113"/>
      <c r="D766" s="113"/>
      <c r="E766" s="113"/>
      <c r="F766" s="113"/>
      <c r="G766" s="113"/>
      <c r="H766" s="120"/>
      <c r="I766" s="120"/>
      <c r="J766" s="120"/>
      <c r="K766" s="123"/>
    </row>
    <row r="767" spans="1:11" s="116" customFormat="1" ht="15" x14ac:dyDescent="0.25">
      <c r="A767" s="111"/>
      <c r="B767" s="112" t="s">
        <v>144</v>
      </c>
      <c r="C767" s="113"/>
      <c r="D767" s="113"/>
      <c r="E767" s="113"/>
      <c r="F767" s="113"/>
      <c r="G767" s="113"/>
      <c r="H767" s="120"/>
      <c r="I767" s="120"/>
      <c r="J767" s="120"/>
      <c r="K767" s="123"/>
    </row>
    <row r="768" spans="1:11" x14ac:dyDescent="0.2">
      <c r="A768" s="117"/>
      <c r="B768" s="118"/>
      <c r="C768" s="119"/>
      <c r="D768" s="119"/>
      <c r="E768" s="119"/>
      <c r="F768" s="119"/>
      <c r="G768" s="119"/>
      <c r="H768" s="120"/>
      <c r="I768" s="120"/>
      <c r="J768" s="120"/>
      <c r="K768" s="123"/>
    </row>
    <row r="769" spans="1:11" x14ac:dyDescent="0.2">
      <c r="A769" s="117" t="s">
        <v>431</v>
      </c>
      <c r="B769" s="118" t="s">
        <v>145</v>
      </c>
      <c r="C769" s="119">
        <v>228</v>
      </c>
      <c r="D769" s="119">
        <v>26.25</v>
      </c>
      <c r="E769" s="119">
        <v>157.5</v>
      </c>
      <c r="F769" s="119">
        <v>70.5</v>
      </c>
      <c r="G769" s="119">
        <v>69.069999999999993</v>
      </c>
      <c r="H769" s="120">
        <f>corporate!H333</f>
        <v>0</v>
      </c>
      <c r="I769" s="120">
        <f>corporate!I333</f>
        <v>228</v>
      </c>
      <c r="J769" s="120">
        <f>corporate!J333</f>
        <v>241.68</v>
      </c>
      <c r="K769" s="123">
        <f>corporate!K333</f>
        <v>256.18080000000003</v>
      </c>
    </row>
    <row r="770" spans="1:11" x14ac:dyDescent="0.2">
      <c r="A770" s="117" t="s">
        <v>432</v>
      </c>
      <c r="B770" s="118" t="s">
        <v>146</v>
      </c>
      <c r="C770" s="119">
        <v>67190</v>
      </c>
      <c r="D770" s="119">
        <v>6189</v>
      </c>
      <c r="E770" s="119">
        <v>37134</v>
      </c>
      <c r="F770" s="119">
        <v>30056</v>
      </c>
      <c r="G770" s="119">
        <v>55.26</v>
      </c>
      <c r="H770" s="120">
        <f>corporate!H334</f>
        <v>0</v>
      </c>
      <c r="I770" s="120">
        <f>corporate!I334</f>
        <v>67190</v>
      </c>
      <c r="J770" s="120">
        <f>corporate!J334</f>
        <v>71221.399999999994</v>
      </c>
      <c r="K770" s="123">
        <f>corporate!K334</f>
        <v>75494.683999999994</v>
      </c>
    </row>
    <row r="771" spans="1:11" x14ac:dyDescent="0.2">
      <c r="A771" s="117" t="s">
        <v>433</v>
      </c>
      <c r="B771" s="118" t="s">
        <v>147</v>
      </c>
      <c r="C771" s="119">
        <v>250363</v>
      </c>
      <c r="D771" s="119">
        <v>18905.41</v>
      </c>
      <c r="E771" s="119">
        <v>112723.66</v>
      </c>
      <c r="F771" s="119">
        <v>137639.34</v>
      </c>
      <c r="G771" s="119">
        <v>45.02</v>
      </c>
      <c r="H771" s="120">
        <f>corporate!H335</f>
        <v>0</v>
      </c>
      <c r="I771" s="120">
        <f>corporate!I335</f>
        <v>250363</v>
      </c>
      <c r="J771" s="120">
        <f>corporate!J335</f>
        <v>265384.78000000003</v>
      </c>
      <c r="K771" s="123">
        <f>corporate!K335</f>
        <v>281307.86680000002</v>
      </c>
    </row>
    <row r="772" spans="1:11" x14ac:dyDescent="0.2">
      <c r="A772" s="117" t="s">
        <v>434</v>
      </c>
      <c r="B772" s="118" t="s">
        <v>148</v>
      </c>
      <c r="C772" s="119">
        <v>5353</v>
      </c>
      <c r="D772" s="119">
        <v>446.16</v>
      </c>
      <c r="E772" s="119">
        <v>2676.96</v>
      </c>
      <c r="F772" s="119">
        <v>2676.04</v>
      </c>
      <c r="G772" s="119">
        <v>50</v>
      </c>
      <c r="H772" s="120">
        <f>corporate!H336</f>
        <v>0</v>
      </c>
      <c r="I772" s="120">
        <f>corporate!I336</f>
        <v>5353</v>
      </c>
      <c r="J772" s="120">
        <f>corporate!J336</f>
        <v>5674.18</v>
      </c>
      <c r="K772" s="123">
        <f>corporate!K336</f>
        <v>6014.6307999999999</v>
      </c>
    </row>
    <row r="773" spans="1:11" x14ac:dyDescent="0.2">
      <c r="A773" s="117"/>
      <c r="B773" s="118"/>
      <c r="C773" s="119"/>
      <c r="D773" s="119"/>
      <c r="E773" s="119"/>
      <c r="F773" s="119"/>
      <c r="G773" s="119"/>
      <c r="H773" s="120"/>
      <c r="I773" s="120"/>
      <c r="J773" s="120"/>
      <c r="K773" s="123"/>
    </row>
    <row r="774" spans="1:11" s="116" customFormat="1" ht="15" x14ac:dyDescent="0.25">
      <c r="A774" s="111"/>
      <c r="B774" s="112" t="s">
        <v>149</v>
      </c>
      <c r="C774" s="113">
        <v>323134</v>
      </c>
      <c r="D774" s="113">
        <v>25566.82</v>
      </c>
      <c r="E774" s="113">
        <v>152692.12</v>
      </c>
      <c r="F774" s="113">
        <v>170441.88</v>
      </c>
      <c r="G774" s="113">
        <v>47.25</v>
      </c>
      <c r="H774" s="120">
        <f>corporate!H338</f>
        <v>0</v>
      </c>
      <c r="I774" s="120">
        <f>corporate!I338</f>
        <v>323134</v>
      </c>
      <c r="J774" s="120">
        <f>corporate!J338</f>
        <v>342522.04</v>
      </c>
      <c r="K774" s="123">
        <f>corporate!K338</f>
        <v>363073.36239999998</v>
      </c>
    </row>
    <row r="775" spans="1:11" s="116" customFormat="1" ht="15" x14ac:dyDescent="0.25">
      <c r="A775" s="111"/>
      <c r="B775" s="112"/>
      <c r="C775" s="113"/>
      <c r="D775" s="113"/>
      <c r="E775" s="113"/>
      <c r="F775" s="113"/>
      <c r="G775" s="113"/>
      <c r="H775" s="120"/>
      <c r="I775" s="120"/>
      <c r="J775" s="120"/>
      <c r="K775" s="123"/>
    </row>
    <row r="776" spans="1:11" s="116" customFormat="1" ht="15" x14ac:dyDescent="0.25">
      <c r="A776" s="111"/>
      <c r="B776" s="112" t="s">
        <v>150</v>
      </c>
      <c r="C776" s="113"/>
      <c r="D776" s="113"/>
      <c r="E776" s="113"/>
      <c r="F776" s="113"/>
      <c r="G776" s="113"/>
      <c r="H776" s="120"/>
      <c r="I776" s="120"/>
      <c r="J776" s="120"/>
      <c r="K776" s="123"/>
    </row>
    <row r="777" spans="1:11" x14ac:dyDescent="0.2">
      <c r="A777" s="117"/>
      <c r="B777" s="118"/>
      <c r="C777" s="119"/>
      <c r="D777" s="119"/>
      <c r="E777" s="119"/>
      <c r="F777" s="119"/>
      <c r="G777" s="119"/>
      <c r="H777" s="120"/>
      <c r="I777" s="120"/>
      <c r="J777" s="120"/>
      <c r="K777" s="123"/>
    </row>
    <row r="778" spans="1:11" x14ac:dyDescent="0.2">
      <c r="A778" s="117" t="s">
        <v>435</v>
      </c>
      <c r="B778" s="118" t="s">
        <v>151</v>
      </c>
      <c r="C778" s="119">
        <v>16031</v>
      </c>
      <c r="D778" s="119">
        <v>0</v>
      </c>
      <c r="E778" s="119">
        <v>0</v>
      </c>
      <c r="F778" s="119">
        <v>16031</v>
      </c>
      <c r="G778" s="119">
        <v>0</v>
      </c>
      <c r="H778" s="120">
        <f>corporate!H342</f>
        <v>0</v>
      </c>
      <c r="I778" s="120">
        <f>corporate!I342</f>
        <v>16031</v>
      </c>
      <c r="J778" s="120">
        <f>corporate!J342</f>
        <v>16992.86</v>
      </c>
      <c r="K778" s="123">
        <f>corporate!K342</f>
        <v>18012.4316</v>
      </c>
    </row>
    <row r="779" spans="1:11" x14ac:dyDescent="0.2">
      <c r="A779" s="117" t="s">
        <v>436</v>
      </c>
      <c r="B779" s="118" t="s">
        <v>152</v>
      </c>
      <c r="C779" s="119">
        <v>16957</v>
      </c>
      <c r="D779" s="119">
        <v>0</v>
      </c>
      <c r="E779" s="119">
        <v>0</v>
      </c>
      <c r="F779" s="119">
        <v>16957</v>
      </c>
      <c r="G779" s="119">
        <v>0</v>
      </c>
      <c r="H779" s="120">
        <f>corporate!H343</f>
        <v>0</v>
      </c>
      <c r="I779" s="120">
        <f>corporate!I343</f>
        <v>16957</v>
      </c>
      <c r="J779" s="120">
        <f>corporate!J343</f>
        <v>17974.419999999998</v>
      </c>
      <c r="K779" s="123">
        <f>corporate!K343</f>
        <v>19052.885199999997</v>
      </c>
    </row>
    <row r="780" spans="1:11" x14ac:dyDescent="0.2">
      <c r="A780" s="117" t="s">
        <v>437</v>
      </c>
      <c r="B780" s="118" t="s">
        <v>153</v>
      </c>
      <c r="C780" s="119">
        <v>12411</v>
      </c>
      <c r="D780" s="119">
        <v>0</v>
      </c>
      <c r="E780" s="119">
        <v>0</v>
      </c>
      <c r="F780" s="119">
        <v>12411</v>
      </c>
      <c r="G780" s="119">
        <v>0</v>
      </c>
      <c r="H780" s="120">
        <f>corporate!H344</f>
        <v>0</v>
      </c>
      <c r="I780" s="120">
        <f>corporate!I344</f>
        <v>12411</v>
      </c>
      <c r="J780" s="120">
        <f>corporate!J344</f>
        <v>13155.66</v>
      </c>
      <c r="K780" s="123">
        <f>corporate!K344</f>
        <v>13944.999599999999</v>
      </c>
    </row>
    <row r="781" spans="1:11" x14ac:dyDescent="0.2">
      <c r="A781" s="117"/>
      <c r="B781" s="118"/>
      <c r="C781" s="119"/>
      <c r="D781" s="119"/>
      <c r="E781" s="119"/>
      <c r="F781" s="119"/>
      <c r="G781" s="119"/>
      <c r="H781" s="120"/>
      <c r="I781" s="120"/>
      <c r="J781" s="120"/>
      <c r="K781" s="123"/>
    </row>
    <row r="782" spans="1:11" s="116" customFormat="1" ht="15" x14ac:dyDescent="0.25">
      <c r="A782" s="111"/>
      <c r="B782" s="112" t="s">
        <v>154</v>
      </c>
      <c r="C782" s="113">
        <v>45399</v>
      </c>
      <c r="D782" s="113">
        <v>0</v>
      </c>
      <c r="E782" s="113">
        <v>0</v>
      </c>
      <c r="F782" s="113">
        <v>45399</v>
      </c>
      <c r="G782" s="113">
        <v>0</v>
      </c>
      <c r="H782" s="120">
        <f>corporate!H346</f>
        <v>0</v>
      </c>
      <c r="I782" s="120">
        <f>corporate!I346</f>
        <v>45399</v>
      </c>
      <c r="J782" s="120">
        <f>corporate!J346</f>
        <v>48122.94</v>
      </c>
      <c r="K782" s="123">
        <f>corporate!K346</f>
        <v>51010.316400000003</v>
      </c>
    </row>
    <row r="783" spans="1:11" s="116" customFormat="1" ht="15" x14ac:dyDescent="0.25">
      <c r="A783" s="111"/>
      <c r="B783" s="112"/>
      <c r="C783" s="113"/>
      <c r="D783" s="113"/>
      <c r="E783" s="113"/>
      <c r="F783" s="113"/>
      <c r="G783" s="113"/>
      <c r="H783" s="120"/>
      <c r="I783" s="120"/>
      <c r="J783" s="120"/>
      <c r="K783" s="123"/>
    </row>
    <row r="784" spans="1:11" s="116" customFormat="1" ht="15" x14ac:dyDescent="0.25">
      <c r="A784" s="111"/>
      <c r="B784" s="112" t="s">
        <v>155</v>
      </c>
      <c r="C784" s="113">
        <v>1985596</v>
      </c>
      <c r="D784" s="113">
        <v>148731.74</v>
      </c>
      <c r="E784" s="113">
        <v>957954.21</v>
      </c>
      <c r="F784" s="113">
        <v>1027641.79</v>
      </c>
      <c r="G784" s="113">
        <v>48.24</v>
      </c>
      <c r="H784" s="120">
        <f>corporate!H348</f>
        <v>0</v>
      </c>
      <c r="I784" s="120">
        <f>corporate!I348</f>
        <v>1985596</v>
      </c>
      <c r="J784" s="120">
        <f>corporate!J348</f>
        <v>2104731.7599999998</v>
      </c>
      <c r="K784" s="123">
        <f>corporate!K348</f>
        <v>2231015.6655999999</v>
      </c>
    </row>
    <row r="785" spans="1:11" s="116" customFormat="1" ht="15" x14ac:dyDescent="0.25">
      <c r="A785" s="111"/>
      <c r="B785" s="112"/>
      <c r="C785" s="113"/>
      <c r="D785" s="113"/>
      <c r="E785" s="113"/>
      <c r="F785" s="113"/>
      <c r="G785" s="113"/>
      <c r="H785" s="120"/>
      <c r="I785" s="120"/>
      <c r="J785" s="120"/>
      <c r="K785" s="123"/>
    </row>
    <row r="786" spans="1:11" s="116" customFormat="1" ht="15" x14ac:dyDescent="0.25">
      <c r="A786" s="111"/>
      <c r="B786" s="112" t="s">
        <v>156</v>
      </c>
      <c r="C786" s="113">
        <v>1985596</v>
      </c>
      <c r="D786" s="113">
        <v>148731.74</v>
      </c>
      <c r="E786" s="113">
        <v>957954.21</v>
      </c>
      <c r="F786" s="113">
        <v>1027641.79</v>
      </c>
      <c r="G786" s="113">
        <v>48.24</v>
      </c>
      <c r="H786" s="120">
        <f>corporate!H350</f>
        <v>0</v>
      </c>
      <c r="I786" s="120">
        <f>corporate!I350</f>
        <v>1985596</v>
      </c>
      <c r="J786" s="120">
        <f>corporate!J350</f>
        <v>2104731.7599999998</v>
      </c>
      <c r="K786" s="123">
        <f>corporate!K350</f>
        <v>2231015.6655999999</v>
      </c>
    </row>
    <row r="787" spans="1:11" s="116" customFormat="1" ht="15" x14ac:dyDescent="0.25">
      <c r="A787" s="111"/>
      <c r="B787" s="112"/>
      <c r="C787" s="113"/>
      <c r="D787" s="113"/>
      <c r="E787" s="113"/>
      <c r="F787" s="113"/>
      <c r="G787" s="113"/>
      <c r="H787" s="120"/>
      <c r="I787" s="120"/>
      <c r="J787" s="120"/>
      <c r="K787" s="123"/>
    </row>
    <row r="788" spans="1:11" s="116" customFormat="1" ht="15" x14ac:dyDescent="0.25">
      <c r="A788" s="111"/>
      <c r="B788" s="112" t="s">
        <v>218</v>
      </c>
      <c r="C788" s="113"/>
      <c r="D788" s="113"/>
      <c r="E788" s="113"/>
      <c r="F788" s="113"/>
      <c r="G788" s="113"/>
      <c r="H788" s="120"/>
      <c r="I788" s="120"/>
      <c r="J788" s="120"/>
      <c r="K788" s="123"/>
    </row>
    <row r="789" spans="1:11" x14ac:dyDescent="0.2">
      <c r="A789" s="117"/>
      <c r="B789" s="118"/>
      <c r="C789" s="119"/>
      <c r="D789" s="119"/>
      <c r="E789" s="119"/>
      <c r="F789" s="119"/>
      <c r="G789" s="119"/>
      <c r="H789" s="120"/>
      <c r="I789" s="120"/>
      <c r="J789" s="120"/>
      <c r="K789" s="123"/>
    </row>
    <row r="790" spans="1:11" x14ac:dyDescent="0.2">
      <c r="A790" s="117" t="s">
        <v>438</v>
      </c>
      <c r="B790" s="118" t="s">
        <v>219</v>
      </c>
      <c r="C790" s="119">
        <v>800000</v>
      </c>
      <c r="D790" s="119">
        <v>0</v>
      </c>
      <c r="E790" s="119">
        <v>0</v>
      </c>
      <c r="F790" s="119">
        <v>800000</v>
      </c>
      <c r="G790" s="119">
        <v>0</v>
      </c>
      <c r="H790" s="120">
        <f>corporate!H354</f>
        <v>-800000</v>
      </c>
      <c r="I790" s="120">
        <f>corporate!I354</f>
        <v>0</v>
      </c>
      <c r="J790" s="120">
        <f>corporate!J354</f>
        <v>0</v>
      </c>
      <c r="K790" s="123">
        <f>corporate!K354</f>
        <v>0</v>
      </c>
    </row>
    <row r="791" spans="1:11" x14ac:dyDescent="0.2">
      <c r="A791" s="117" t="s">
        <v>439</v>
      </c>
      <c r="B791" s="118" t="s">
        <v>241</v>
      </c>
      <c r="C791" s="119">
        <v>250000</v>
      </c>
      <c r="D791" s="119">
        <v>0</v>
      </c>
      <c r="E791" s="119">
        <v>217109.57</v>
      </c>
      <c r="F791" s="119">
        <v>32890.43</v>
      </c>
      <c r="G791" s="119">
        <v>86.84</v>
      </c>
      <c r="H791" s="120">
        <f>corporate!H355</f>
        <v>150000</v>
      </c>
      <c r="I791" s="120">
        <f>corporate!I355</f>
        <v>400000</v>
      </c>
      <c r="J791" s="120">
        <f>corporate!J355</f>
        <v>424000</v>
      </c>
      <c r="K791" s="123">
        <f>corporate!K355</f>
        <v>449440</v>
      </c>
    </row>
    <row r="792" spans="1:11" x14ac:dyDescent="0.2">
      <c r="A792" s="117" t="s">
        <v>440</v>
      </c>
      <c r="B792" s="118" t="s">
        <v>241</v>
      </c>
      <c r="C792" s="119">
        <v>1150000</v>
      </c>
      <c r="D792" s="119">
        <v>342500</v>
      </c>
      <c r="E792" s="119">
        <v>1146484.29</v>
      </c>
      <c r="F792" s="119">
        <v>3515.71</v>
      </c>
      <c r="G792" s="119">
        <v>99.69</v>
      </c>
      <c r="H792" s="120">
        <f>corporate!H356</f>
        <v>0</v>
      </c>
      <c r="I792" s="120">
        <f>corporate!I356</f>
        <v>1150000</v>
      </c>
      <c r="J792" s="120">
        <f>corporate!J356</f>
        <v>1219000</v>
      </c>
      <c r="K792" s="123">
        <f>corporate!K356</f>
        <v>1292140</v>
      </c>
    </row>
    <row r="793" spans="1:11" x14ac:dyDescent="0.2">
      <c r="A793" s="117" t="s">
        <v>441</v>
      </c>
      <c r="B793" s="118" t="s">
        <v>242</v>
      </c>
      <c r="C793" s="119">
        <v>1920000</v>
      </c>
      <c r="D793" s="119">
        <v>156000</v>
      </c>
      <c r="E793" s="119">
        <v>934000</v>
      </c>
      <c r="F793" s="119">
        <v>986000</v>
      </c>
      <c r="G793" s="119">
        <v>48.64</v>
      </c>
      <c r="H793" s="120">
        <f>corporate!H357</f>
        <v>0</v>
      </c>
      <c r="I793" s="120">
        <f>corporate!I357</f>
        <v>1920000</v>
      </c>
      <c r="J793" s="120">
        <f>corporate!J357</f>
        <v>2035200</v>
      </c>
      <c r="K793" s="123">
        <f>corporate!K357</f>
        <v>2157312</v>
      </c>
    </row>
    <row r="794" spans="1:11" x14ac:dyDescent="0.2">
      <c r="A794" s="117" t="s">
        <v>442</v>
      </c>
      <c r="B794" s="118" t="s">
        <v>243</v>
      </c>
      <c r="C794" s="119">
        <v>0</v>
      </c>
      <c r="D794" s="119">
        <v>1248.32</v>
      </c>
      <c r="E794" s="119">
        <v>8039.62</v>
      </c>
      <c r="F794" s="119">
        <v>-8039.62</v>
      </c>
      <c r="G794" s="119">
        <v>0</v>
      </c>
      <c r="H794" s="120">
        <f>corporate!H358</f>
        <v>0</v>
      </c>
      <c r="I794" s="120">
        <f>corporate!I358</f>
        <v>0</v>
      </c>
      <c r="J794" s="120">
        <f>corporate!J358</f>
        <v>0</v>
      </c>
      <c r="K794" s="123">
        <f>corporate!K358</f>
        <v>0</v>
      </c>
    </row>
    <row r="795" spans="1:11" x14ac:dyDescent="0.2">
      <c r="A795" s="117" t="s">
        <v>443</v>
      </c>
      <c r="B795" s="118" t="s">
        <v>244</v>
      </c>
      <c r="C795" s="119">
        <v>0</v>
      </c>
      <c r="D795" s="119">
        <v>22536.47</v>
      </c>
      <c r="E795" s="119">
        <v>71397.3</v>
      </c>
      <c r="F795" s="119">
        <v>-71397.3</v>
      </c>
      <c r="G795" s="119">
        <v>0</v>
      </c>
      <c r="H795" s="120">
        <f>corporate!H359</f>
        <v>0</v>
      </c>
      <c r="I795" s="120">
        <f>corporate!I359</f>
        <v>0</v>
      </c>
      <c r="J795" s="120">
        <f>corporate!J359</f>
        <v>0</v>
      </c>
      <c r="K795" s="123">
        <f>corporate!K359</f>
        <v>0</v>
      </c>
    </row>
    <row r="796" spans="1:11" x14ac:dyDescent="0.2">
      <c r="A796" s="117"/>
      <c r="B796" s="118"/>
      <c r="C796" s="119"/>
      <c r="D796" s="119"/>
      <c r="E796" s="119"/>
      <c r="F796" s="119"/>
      <c r="G796" s="119"/>
      <c r="H796" s="120"/>
      <c r="I796" s="120"/>
      <c r="J796" s="120"/>
      <c r="K796" s="123"/>
    </row>
    <row r="797" spans="1:11" s="116" customFormat="1" ht="15" x14ac:dyDescent="0.25">
      <c r="A797" s="111"/>
      <c r="B797" s="112" t="s">
        <v>250</v>
      </c>
      <c r="C797" s="113">
        <v>4120000</v>
      </c>
      <c r="D797" s="113">
        <v>522284.79</v>
      </c>
      <c r="E797" s="113">
        <v>2377030.7799999998</v>
      </c>
      <c r="F797" s="113">
        <v>1742969.22</v>
      </c>
      <c r="G797" s="113">
        <v>57.69</v>
      </c>
      <c r="H797" s="120">
        <f>corporate!H361</f>
        <v>-650000</v>
      </c>
      <c r="I797" s="120">
        <f>corporate!I361</f>
        <v>3470000</v>
      </c>
      <c r="J797" s="120">
        <f>corporate!J361</f>
        <v>3678200</v>
      </c>
      <c r="K797" s="123">
        <f>corporate!K361</f>
        <v>3898892</v>
      </c>
    </row>
    <row r="798" spans="1:11" s="116" customFormat="1" ht="15" x14ac:dyDescent="0.25">
      <c r="A798" s="111"/>
      <c r="B798" s="112"/>
      <c r="C798" s="113"/>
      <c r="D798" s="113"/>
      <c r="E798" s="113"/>
      <c r="F798" s="113"/>
      <c r="G798" s="113"/>
      <c r="H798" s="120"/>
      <c r="I798" s="120"/>
      <c r="J798" s="120"/>
      <c r="K798" s="123"/>
    </row>
    <row r="799" spans="1:11" s="116" customFormat="1" ht="15" x14ac:dyDescent="0.25">
      <c r="A799" s="111"/>
      <c r="B799" s="112" t="s">
        <v>266</v>
      </c>
      <c r="C799" s="113"/>
      <c r="D799" s="113"/>
      <c r="E799" s="113"/>
      <c r="F799" s="113"/>
      <c r="G799" s="113"/>
      <c r="H799" s="120"/>
      <c r="I799" s="120"/>
      <c r="J799" s="120"/>
      <c r="K799" s="123"/>
    </row>
    <row r="800" spans="1:11" x14ac:dyDescent="0.2">
      <c r="A800" s="117"/>
      <c r="B800" s="118"/>
      <c r="C800" s="119"/>
      <c r="D800" s="119"/>
      <c r="E800" s="119"/>
      <c r="F800" s="119"/>
      <c r="G800" s="119"/>
      <c r="H800" s="120"/>
      <c r="I800" s="120"/>
      <c r="J800" s="120"/>
      <c r="K800" s="123"/>
    </row>
    <row r="801" spans="1:11" x14ac:dyDescent="0.2">
      <c r="A801" s="117" t="s">
        <v>444</v>
      </c>
      <c r="B801" s="118" t="s">
        <v>268</v>
      </c>
      <c r="C801" s="119">
        <v>585</v>
      </c>
      <c r="D801" s="119">
        <v>858.77</v>
      </c>
      <c r="E801" s="119">
        <v>1874.09</v>
      </c>
      <c r="F801" s="119">
        <v>-1289.0899999999999</v>
      </c>
      <c r="G801" s="119">
        <v>320.35000000000002</v>
      </c>
      <c r="H801" s="120">
        <f>corporate!H365</f>
        <v>0</v>
      </c>
      <c r="I801" s="120">
        <f>corporate!I365</f>
        <v>585</v>
      </c>
      <c r="J801" s="120">
        <f>corporate!J365</f>
        <v>620.1</v>
      </c>
      <c r="K801" s="123">
        <f>corporate!K365</f>
        <v>657.30600000000004</v>
      </c>
    </row>
    <row r="802" spans="1:11" x14ac:dyDescent="0.2">
      <c r="A802" s="117" t="s">
        <v>445</v>
      </c>
      <c r="B802" s="118" t="s">
        <v>269</v>
      </c>
      <c r="C802" s="119">
        <v>37196</v>
      </c>
      <c r="D802" s="119">
        <v>3600.07</v>
      </c>
      <c r="E802" s="119">
        <v>14031.14</v>
      </c>
      <c r="F802" s="119">
        <v>23164.86</v>
      </c>
      <c r="G802" s="119">
        <v>37.72</v>
      </c>
      <c r="H802" s="120">
        <f>corporate!H366</f>
        <v>0</v>
      </c>
      <c r="I802" s="120">
        <f>corporate!I366</f>
        <v>37196</v>
      </c>
      <c r="J802" s="120">
        <f>corporate!J366</f>
        <v>39427.760000000002</v>
      </c>
      <c r="K802" s="123">
        <f>corporate!K366</f>
        <v>41793.425600000002</v>
      </c>
    </row>
    <row r="803" spans="1:11" x14ac:dyDescent="0.2">
      <c r="A803" s="117" t="s">
        <v>446</v>
      </c>
      <c r="B803" s="118" t="s">
        <v>273</v>
      </c>
      <c r="C803" s="119">
        <v>174448</v>
      </c>
      <c r="D803" s="119">
        <v>17447.03</v>
      </c>
      <c r="E803" s="119">
        <v>17447.03</v>
      </c>
      <c r="F803" s="119">
        <v>157000.97</v>
      </c>
      <c r="G803" s="119">
        <v>10</v>
      </c>
      <c r="H803" s="120">
        <f>corporate!H367</f>
        <v>0</v>
      </c>
      <c r="I803" s="120">
        <f>corporate!I367</f>
        <v>174448</v>
      </c>
      <c r="J803" s="120">
        <f>corporate!J367</f>
        <v>184914.88</v>
      </c>
      <c r="K803" s="123">
        <f>corporate!K367</f>
        <v>196009.77280000001</v>
      </c>
    </row>
    <row r="804" spans="1:11" x14ac:dyDescent="0.2">
      <c r="A804" s="117"/>
      <c r="B804" s="118"/>
      <c r="C804" s="119"/>
      <c r="D804" s="119"/>
      <c r="E804" s="119"/>
      <c r="F804" s="119"/>
      <c r="G804" s="119"/>
      <c r="H804" s="120"/>
      <c r="I804" s="120"/>
      <c r="J804" s="120"/>
      <c r="K804" s="123"/>
    </row>
    <row r="805" spans="1:11" s="116" customFormat="1" ht="15" x14ac:dyDescent="0.25">
      <c r="A805" s="111"/>
      <c r="B805" s="112" t="s">
        <v>280</v>
      </c>
      <c r="C805" s="113">
        <v>212229</v>
      </c>
      <c r="D805" s="113">
        <v>21905.87</v>
      </c>
      <c r="E805" s="113">
        <v>33352.26</v>
      </c>
      <c r="F805" s="113">
        <v>178876.74</v>
      </c>
      <c r="G805" s="113">
        <v>15.71</v>
      </c>
      <c r="H805" s="120">
        <f>corporate!H369</f>
        <v>0</v>
      </c>
      <c r="I805" s="120">
        <f>corporate!I369</f>
        <v>212229</v>
      </c>
      <c r="J805" s="120">
        <f>corporate!J369</f>
        <v>224962.74</v>
      </c>
      <c r="K805" s="123">
        <f>corporate!K369</f>
        <v>238460.50439999998</v>
      </c>
    </row>
    <row r="806" spans="1:11" s="116" customFormat="1" ht="15" x14ac:dyDescent="0.25">
      <c r="A806" s="111"/>
      <c r="B806" s="112"/>
      <c r="C806" s="113"/>
      <c r="D806" s="113"/>
      <c r="E806" s="113"/>
      <c r="F806" s="113"/>
      <c r="G806" s="113"/>
      <c r="H806" s="120"/>
      <c r="I806" s="120"/>
      <c r="J806" s="120"/>
      <c r="K806" s="123"/>
    </row>
    <row r="807" spans="1:11" s="116" customFormat="1" ht="15" x14ac:dyDescent="0.25">
      <c r="A807" s="111"/>
      <c r="B807" s="112" t="s">
        <v>281</v>
      </c>
      <c r="C807" s="113">
        <v>6317825</v>
      </c>
      <c r="D807" s="113">
        <v>692922.4</v>
      </c>
      <c r="E807" s="113">
        <v>3368337.25</v>
      </c>
      <c r="F807" s="113">
        <v>2949487.75</v>
      </c>
      <c r="G807" s="113">
        <v>53.31</v>
      </c>
      <c r="H807" s="120">
        <f>corporate!H371</f>
        <v>-650000</v>
      </c>
      <c r="I807" s="120">
        <f>corporate!I371</f>
        <v>5667825</v>
      </c>
      <c r="J807" s="120">
        <f>corporate!J371</f>
        <v>6007894.5</v>
      </c>
      <c r="K807" s="123">
        <f>corporate!K371</f>
        <v>6368368.1699999999</v>
      </c>
    </row>
    <row r="808" spans="1:11" s="116" customFormat="1" ht="15" x14ac:dyDescent="0.25">
      <c r="A808" s="111"/>
      <c r="B808" s="112"/>
      <c r="C808" s="113"/>
      <c r="D808" s="113"/>
      <c r="E808" s="113"/>
      <c r="F808" s="113"/>
      <c r="G808" s="113"/>
      <c r="H808" s="114"/>
      <c r="I808" s="114"/>
      <c r="J808" s="114"/>
      <c r="K808" s="124"/>
    </row>
    <row r="809" spans="1:11" s="116" customFormat="1" ht="15" x14ac:dyDescent="0.25">
      <c r="A809" s="111"/>
      <c r="B809" s="112" t="s">
        <v>447</v>
      </c>
      <c r="C809" s="113"/>
      <c r="D809" s="113"/>
      <c r="E809" s="113"/>
      <c r="F809" s="113"/>
      <c r="G809" s="113"/>
      <c r="H809" s="114"/>
      <c r="I809" s="114"/>
      <c r="J809" s="114"/>
      <c r="K809" s="124"/>
    </row>
    <row r="810" spans="1:11" s="116" customFormat="1" ht="15" x14ac:dyDescent="0.25">
      <c r="A810" s="111"/>
      <c r="B810" s="112" t="s">
        <v>92</v>
      </c>
      <c r="C810" s="113"/>
      <c r="D810" s="113"/>
      <c r="E810" s="113"/>
      <c r="F810" s="113"/>
      <c r="G810" s="113"/>
      <c r="H810" s="114"/>
      <c r="I810" s="114"/>
      <c r="J810" s="114"/>
      <c r="K810" s="124"/>
    </row>
    <row r="811" spans="1:11" s="116" customFormat="1" ht="15" x14ac:dyDescent="0.25">
      <c r="A811" s="111"/>
      <c r="B811" s="112" t="s">
        <v>93</v>
      </c>
      <c r="C811" s="113"/>
      <c r="D811" s="113"/>
      <c r="E811" s="113"/>
      <c r="F811" s="113"/>
      <c r="G811" s="113"/>
      <c r="H811" s="114"/>
      <c r="I811" s="114"/>
      <c r="J811" s="114"/>
      <c r="K811" s="124"/>
    </row>
    <row r="812" spans="1:11" s="116" customFormat="1" ht="15" x14ac:dyDescent="0.25">
      <c r="A812" s="111"/>
      <c r="B812" s="112" t="s">
        <v>94</v>
      </c>
      <c r="C812" s="113"/>
      <c r="D812" s="113"/>
      <c r="E812" s="113"/>
      <c r="F812" s="113"/>
      <c r="G812" s="113"/>
      <c r="H812" s="114"/>
      <c r="I812" s="114"/>
      <c r="J812" s="114"/>
      <c r="K812" s="124"/>
    </row>
    <row r="813" spans="1:11" s="116" customFormat="1" ht="15" x14ac:dyDescent="0.25">
      <c r="A813" s="111"/>
      <c r="B813" s="112" t="s">
        <v>95</v>
      </c>
      <c r="C813" s="113"/>
      <c r="D813" s="113"/>
      <c r="E813" s="113"/>
      <c r="F813" s="113"/>
      <c r="G813" s="113"/>
      <c r="H813" s="114"/>
      <c r="I813" s="114"/>
      <c r="J813" s="114"/>
      <c r="K813" s="124"/>
    </row>
    <row r="814" spans="1:11" s="116" customFormat="1" ht="15" x14ac:dyDescent="0.25">
      <c r="A814" s="111"/>
      <c r="B814" s="112" t="s">
        <v>111</v>
      </c>
      <c r="C814" s="113"/>
      <c r="D814" s="113"/>
      <c r="E814" s="113"/>
      <c r="F814" s="113"/>
      <c r="G814" s="113"/>
      <c r="H814" s="114"/>
      <c r="I814" s="114"/>
      <c r="J814" s="114"/>
      <c r="K814" s="124"/>
    </row>
    <row r="815" spans="1:11" s="116" customFormat="1" ht="15" x14ac:dyDescent="0.25">
      <c r="A815" s="111"/>
      <c r="B815" s="112"/>
      <c r="C815" s="113"/>
      <c r="D815" s="113"/>
      <c r="E815" s="113"/>
      <c r="F815" s="113"/>
      <c r="G815" s="113"/>
      <c r="H815" s="114"/>
      <c r="I815" s="114"/>
      <c r="J815" s="114"/>
      <c r="K815" s="124"/>
    </row>
    <row r="816" spans="1:11" x14ac:dyDescent="0.2">
      <c r="A816" s="117" t="s">
        <v>448</v>
      </c>
      <c r="B816" s="118" t="s">
        <v>112</v>
      </c>
      <c r="C816" s="119">
        <v>1119328</v>
      </c>
      <c r="D816" s="119">
        <v>0</v>
      </c>
      <c r="E816" s="119">
        <v>177183.46</v>
      </c>
      <c r="F816" s="119">
        <v>942144.54</v>
      </c>
      <c r="G816" s="119">
        <v>15.82</v>
      </c>
      <c r="H816" s="120">
        <f>ledp!H9</f>
        <v>0</v>
      </c>
      <c r="I816" s="120">
        <f>ledp!I9</f>
        <v>1119328</v>
      </c>
      <c r="J816" s="120">
        <f>ledp!J9</f>
        <v>1678992</v>
      </c>
      <c r="K816" s="123">
        <f>ledp!K9</f>
        <v>1779731.52</v>
      </c>
    </row>
    <row r="817" spans="1:11" x14ac:dyDescent="0.2">
      <c r="A817" s="117" t="s">
        <v>449</v>
      </c>
      <c r="B817" s="118" t="s">
        <v>113</v>
      </c>
      <c r="C817" s="119">
        <v>37332</v>
      </c>
      <c r="D817" s="119">
        <v>0</v>
      </c>
      <c r="E817" s="119">
        <v>0</v>
      </c>
      <c r="F817" s="119">
        <v>37332</v>
      </c>
      <c r="G817" s="119">
        <v>0</v>
      </c>
      <c r="H817" s="120">
        <f>ledp!H10</f>
        <v>0</v>
      </c>
      <c r="I817" s="120">
        <f>ledp!I10</f>
        <v>37332</v>
      </c>
      <c r="J817" s="120">
        <f>ledp!J10</f>
        <v>55998</v>
      </c>
      <c r="K817" s="123">
        <f>ledp!K10</f>
        <v>59357.88</v>
      </c>
    </row>
    <row r="818" spans="1:11" x14ac:dyDescent="0.2">
      <c r="A818" s="117" t="s">
        <v>450</v>
      </c>
      <c r="B818" s="118" t="s">
        <v>114</v>
      </c>
      <c r="C818" s="119">
        <v>0</v>
      </c>
      <c r="D818" s="119">
        <v>0</v>
      </c>
      <c r="E818" s="119">
        <v>6666.66</v>
      </c>
      <c r="F818" s="119">
        <v>-6666.66</v>
      </c>
      <c r="G818" s="119">
        <v>0</v>
      </c>
      <c r="H818" s="120">
        <f>ledp!H11</f>
        <v>0</v>
      </c>
      <c r="I818" s="120">
        <f>ledp!I11</f>
        <v>0</v>
      </c>
      <c r="J818" s="120">
        <f>ledp!J11</f>
        <v>0</v>
      </c>
      <c r="K818" s="123">
        <f>ledp!K11</f>
        <v>0</v>
      </c>
    </row>
    <row r="819" spans="1:11" x14ac:dyDescent="0.2">
      <c r="A819" s="117"/>
      <c r="B819" s="118"/>
      <c r="C819" s="119"/>
      <c r="D819" s="119"/>
      <c r="E819" s="119"/>
      <c r="F819" s="119"/>
      <c r="G819" s="119"/>
      <c r="H819" s="120"/>
      <c r="I819" s="120"/>
      <c r="J819" s="120"/>
      <c r="K819" s="123"/>
    </row>
    <row r="820" spans="1:11" s="116" customFormat="1" ht="15" x14ac:dyDescent="0.25">
      <c r="A820" s="111"/>
      <c r="B820" s="112" t="s">
        <v>115</v>
      </c>
      <c r="C820" s="113">
        <v>1156660</v>
      </c>
      <c r="D820" s="113">
        <v>0</v>
      </c>
      <c r="E820" s="113">
        <v>183850.12</v>
      </c>
      <c r="F820" s="113">
        <v>972809.88</v>
      </c>
      <c r="G820" s="113">
        <v>15.89</v>
      </c>
      <c r="H820" s="120">
        <f>ledp!H13</f>
        <v>0</v>
      </c>
      <c r="I820" s="120">
        <f>ledp!I13</f>
        <v>1156660</v>
      </c>
      <c r="J820" s="120">
        <f>ledp!J13</f>
        <v>1734990</v>
      </c>
      <c r="K820" s="123">
        <f>ledp!K13</f>
        <v>1839089.4</v>
      </c>
    </row>
    <row r="821" spans="1:11" s="116" customFormat="1" ht="15" x14ac:dyDescent="0.25">
      <c r="A821" s="111"/>
      <c r="B821" s="112"/>
      <c r="C821" s="113"/>
      <c r="D821" s="113"/>
      <c r="E821" s="113"/>
      <c r="F821" s="113"/>
      <c r="G821" s="113"/>
      <c r="H821" s="120"/>
      <c r="I821" s="120"/>
      <c r="J821" s="120"/>
      <c r="K821" s="123"/>
    </row>
    <row r="822" spans="1:11" s="116" customFormat="1" ht="15" x14ac:dyDescent="0.25">
      <c r="A822" s="111"/>
      <c r="B822" s="112" t="s">
        <v>125</v>
      </c>
      <c r="C822" s="113">
        <v>1156660</v>
      </c>
      <c r="D822" s="113">
        <v>0</v>
      </c>
      <c r="E822" s="113">
        <v>183850.12</v>
      </c>
      <c r="F822" s="113">
        <v>972809.88</v>
      </c>
      <c r="G822" s="113">
        <v>15.89</v>
      </c>
      <c r="H822" s="120">
        <f>ledp!H15</f>
        <v>0</v>
      </c>
      <c r="I822" s="120">
        <f>ledp!I15</f>
        <v>1156660</v>
      </c>
      <c r="J822" s="120">
        <f>ledp!J15</f>
        <v>1734990</v>
      </c>
      <c r="K822" s="123">
        <f>ledp!K15</f>
        <v>1839089.4</v>
      </c>
    </row>
    <row r="823" spans="1:11" s="116" customFormat="1" ht="15" x14ac:dyDescent="0.25">
      <c r="A823" s="111"/>
      <c r="B823" s="112"/>
      <c r="C823" s="113"/>
      <c r="D823" s="113"/>
      <c r="E823" s="113"/>
      <c r="F823" s="113"/>
      <c r="G823" s="113"/>
      <c r="H823" s="120">
        <f>ledp!H16</f>
        <v>0</v>
      </c>
      <c r="I823" s="120">
        <f>ledp!I16</f>
        <v>0</v>
      </c>
      <c r="J823" s="120">
        <f>ledp!J16</f>
        <v>0</v>
      </c>
      <c r="K823" s="123">
        <f>ledp!K16</f>
        <v>0</v>
      </c>
    </row>
    <row r="824" spans="1:11" s="116" customFormat="1" ht="15" x14ac:dyDescent="0.25">
      <c r="A824" s="111"/>
      <c r="B824" s="112" t="s">
        <v>127</v>
      </c>
      <c r="C824" s="113">
        <v>1156660</v>
      </c>
      <c r="D824" s="113">
        <v>0</v>
      </c>
      <c r="E824" s="113">
        <v>183850.12</v>
      </c>
      <c r="F824" s="113">
        <v>972809.88</v>
      </c>
      <c r="G824" s="113">
        <v>15.89</v>
      </c>
      <c r="H824" s="120">
        <f>ledp!H17</f>
        <v>0</v>
      </c>
      <c r="I824" s="120">
        <f>ledp!I17</f>
        <v>1156660</v>
      </c>
      <c r="J824" s="120">
        <f>ledp!J17</f>
        <v>1734990</v>
      </c>
      <c r="K824" s="123">
        <f>ledp!K17</f>
        <v>1839089.4</v>
      </c>
    </row>
    <row r="825" spans="1:11" s="116" customFormat="1" ht="15" x14ac:dyDescent="0.25">
      <c r="A825" s="111"/>
      <c r="B825" s="112"/>
      <c r="C825" s="113"/>
      <c r="D825" s="113"/>
      <c r="E825" s="113"/>
      <c r="F825" s="113"/>
      <c r="G825" s="113"/>
      <c r="H825" s="120">
        <f>ledp!H18</f>
        <v>0</v>
      </c>
      <c r="I825" s="120">
        <f>ledp!I18</f>
        <v>0</v>
      </c>
      <c r="J825" s="120">
        <f>ledp!J18</f>
        <v>0</v>
      </c>
      <c r="K825" s="123">
        <f>ledp!K18</f>
        <v>0</v>
      </c>
    </row>
    <row r="826" spans="1:11" s="116" customFormat="1" ht="15" x14ac:dyDescent="0.25">
      <c r="A826" s="111"/>
      <c r="B826" s="112" t="s">
        <v>128</v>
      </c>
      <c r="C826" s="113"/>
      <c r="D826" s="113"/>
      <c r="E826" s="113"/>
      <c r="F826" s="113"/>
      <c r="G826" s="113"/>
      <c r="H826" s="120">
        <f>ledp!H19</f>
        <v>0</v>
      </c>
      <c r="I826" s="120">
        <f>ledp!I19</f>
        <v>0</v>
      </c>
      <c r="J826" s="120">
        <f>ledp!J19</f>
        <v>0</v>
      </c>
      <c r="K826" s="123">
        <f>ledp!K19</f>
        <v>0</v>
      </c>
    </row>
    <row r="827" spans="1:11" s="116" customFormat="1" ht="15" x14ac:dyDescent="0.25">
      <c r="A827" s="111"/>
      <c r="B827" s="112" t="s">
        <v>129</v>
      </c>
      <c r="C827" s="113"/>
      <c r="D827" s="113"/>
      <c r="E827" s="113"/>
      <c r="F827" s="113"/>
      <c r="G827" s="113"/>
      <c r="H827" s="120">
        <f>ledp!H20</f>
        <v>0</v>
      </c>
      <c r="I827" s="120">
        <f>ledp!I20</f>
        <v>0</v>
      </c>
      <c r="J827" s="120">
        <f>ledp!J20</f>
        <v>0</v>
      </c>
      <c r="K827" s="123">
        <f>ledp!K20</f>
        <v>0</v>
      </c>
    </row>
    <row r="828" spans="1:11" x14ac:dyDescent="0.2">
      <c r="A828" s="117"/>
      <c r="B828" s="118"/>
      <c r="C828" s="119"/>
      <c r="D828" s="119"/>
      <c r="E828" s="119"/>
      <c r="F828" s="119"/>
      <c r="G828" s="119"/>
      <c r="H828" s="120">
        <f>ledp!H21</f>
        <v>0</v>
      </c>
      <c r="I828" s="120">
        <f>ledp!I21</f>
        <v>0</v>
      </c>
      <c r="J828" s="120">
        <f>ledp!J21</f>
        <v>0</v>
      </c>
      <c r="K828" s="123">
        <f>ledp!K21</f>
        <v>0</v>
      </c>
    </row>
    <row r="829" spans="1:11" x14ac:dyDescent="0.2">
      <c r="A829" s="117" t="s">
        <v>451</v>
      </c>
      <c r="B829" s="118" t="s">
        <v>130</v>
      </c>
      <c r="C829" s="119">
        <v>600601</v>
      </c>
      <c r="D829" s="119">
        <v>71235.320000000007</v>
      </c>
      <c r="E829" s="119">
        <v>397411.92</v>
      </c>
      <c r="F829" s="119">
        <v>203189.08</v>
      </c>
      <c r="G829" s="119">
        <v>66.16</v>
      </c>
      <c r="H829" s="120">
        <f>ledp!H22</f>
        <v>0</v>
      </c>
      <c r="I829" s="120">
        <f>ledp!I22</f>
        <v>600601</v>
      </c>
      <c r="J829" s="120">
        <f>ledp!J22</f>
        <v>900901.5</v>
      </c>
      <c r="K829" s="123">
        <f>ledp!K22</f>
        <v>954955.59</v>
      </c>
    </row>
    <row r="830" spans="1:11" x14ac:dyDescent="0.2">
      <c r="A830" s="117" t="s">
        <v>452</v>
      </c>
      <c r="B830" s="118" t="s">
        <v>131</v>
      </c>
      <c r="C830" s="119">
        <v>55295</v>
      </c>
      <c r="D830" s="119">
        <v>0</v>
      </c>
      <c r="E830" s="119">
        <v>0</v>
      </c>
      <c r="F830" s="119">
        <v>55295</v>
      </c>
      <c r="G830" s="119">
        <v>0</v>
      </c>
      <c r="H830" s="120">
        <f>ledp!H23</f>
        <v>0</v>
      </c>
      <c r="I830" s="120">
        <f>ledp!I23</f>
        <v>55295</v>
      </c>
      <c r="J830" s="120">
        <f>ledp!J23</f>
        <v>82942.5</v>
      </c>
      <c r="K830" s="123">
        <f>ledp!K23</f>
        <v>87919.05</v>
      </c>
    </row>
    <row r="831" spans="1:11" x14ac:dyDescent="0.2">
      <c r="A831" s="117" t="s">
        <v>453</v>
      </c>
      <c r="B831" s="118" t="s">
        <v>132</v>
      </c>
      <c r="C831" s="119">
        <v>24000</v>
      </c>
      <c r="D831" s="119">
        <v>1975.23</v>
      </c>
      <c r="E831" s="119">
        <v>11851.38</v>
      </c>
      <c r="F831" s="119">
        <v>12148.62</v>
      </c>
      <c r="G831" s="119">
        <v>49.38</v>
      </c>
      <c r="H831" s="120">
        <f>ledp!H24</f>
        <v>0</v>
      </c>
      <c r="I831" s="120">
        <f>ledp!I24</f>
        <v>24000</v>
      </c>
      <c r="J831" s="120">
        <f>ledp!J24</f>
        <v>36000</v>
      </c>
      <c r="K831" s="123">
        <f>ledp!K24</f>
        <v>38160</v>
      </c>
    </row>
    <row r="832" spans="1:11" x14ac:dyDescent="0.2">
      <c r="A832" s="117" t="s">
        <v>454</v>
      </c>
      <c r="B832" s="118" t="s">
        <v>133</v>
      </c>
      <c r="C832" s="119">
        <v>6264</v>
      </c>
      <c r="D832" s="119">
        <v>0</v>
      </c>
      <c r="E832" s="119">
        <v>0</v>
      </c>
      <c r="F832" s="119">
        <v>6264</v>
      </c>
      <c r="G832" s="119">
        <v>0</v>
      </c>
      <c r="H832" s="120">
        <f>ledp!H25</f>
        <v>0</v>
      </c>
      <c r="I832" s="120">
        <f>ledp!I25</f>
        <v>6264</v>
      </c>
      <c r="J832" s="120">
        <f>ledp!J25</f>
        <v>9396</v>
      </c>
      <c r="K832" s="123">
        <f>ledp!K25</f>
        <v>9959.76</v>
      </c>
    </row>
    <row r="833" spans="1:11" x14ac:dyDescent="0.2">
      <c r="A833" s="117" t="s">
        <v>455</v>
      </c>
      <c r="B833" s="118" t="s">
        <v>135</v>
      </c>
      <c r="C833" s="119">
        <v>18562</v>
      </c>
      <c r="D833" s="119">
        <v>109626.97</v>
      </c>
      <c r="E833" s="119">
        <v>109626.97</v>
      </c>
      <c r="F833" s="119">
        <v>-91064.97</v>
      </c>
      <c r="G833" s="119">
        <v>590.59</v>
      </c>
      <c r="H833" s="120">
        <f>ledp!H26</f>
        <v>0</v>
      </c>
      <c r="I833" s="120">
        <f>ledp!I26</f>
        <v>18562</v>
      </c>
      <c r="J833" s="120">
        <f>ledp!J26</f>
        <v>27843</v>
      </c>
      <c r="K833" s="123">
        <f>ledp!K26</f>
        <v>29513.58</v>
      </c>
    </row>
    <row r="834" spans="1:11" x14ac:dyDescent="0.2">
      <c r="A834" s="117" t="s">
        <v>456</v>
      </c>
      <c r="B834" s="118" t="s">
        <v>136</v>
      </c>
      <c r="C834" s="119">
        <v>141150</v>
      </c>
      <c r="D834" s="119">
        <v>12207.94</v>
      </c>
      <c r="E834" s="119">
        <v>73247.64</v>
      </c>
      <c r="F834" s="119">
        <v>67902.36</v>
      </c>
      <c r="G834" s="119">
        <v>51.89</v>
      </c>
      <c r="H834" s="120">
        <f>ledp!H27</f>
        <v>0</v>
      </c>
      <c r="I834" s="120">
        <f>ledp!I27</f>
        <v>141150</v>
      </c>
      <c r="J834" s="120">
        <f>ledp!J27</f>
        <v>211725</v>
      </c>
      <c r="K834" s="123">
        <f>ledp!K27</f>
        <v>224428.5</v>
      </c>
    </row>
    <row r="835" spans="1:11" x14ac:dyDescent="0.2">
      <c r="A835" s="117" t="s">
        <v>457</v>
      </c>
      <c r="B835" s="118" t="s">
        <v>138</v>
      </c>
      <c r="C835" s="119">
        <v>11292</v>
      </c>
      <c r="D835" s="119">
        <v>0</v>
      </c>
      <c r="E835" s="119">
        <v>0</v>
      </c>
      <c r="F835" s="119">
        <v>11292</v>
      </c>
      <c r="G835" s="119">
        <v>0</v>
      </c>
      <c r="H835" s="120">
        <f>ledp!H28</f>
        <v>0</v>
      </c>
      <c r="I835" s="120">
        <f>ledp!I28</f>
        <v>11292</v>
      </c>
      <c r="J835" s="120">
        <f>ledp!J28</f>
        <v>16938</v>
      </c>
      <c r="K835" s="123">
        <f>ledp!K28</f>
        <v>17954.28</v>
      </c>
    </row>
    <row r="836" spans="1:11" x14ac:dyDescent="0.2">
      <c r="A836" s="117" t="s">
        <v>458</v>
      </c>
      <c r="B836" s="118" t="s">
        <v>142</v>
      </c>
      <c r="C836" s="119">
        <v>15692</v>
      </c>
      <c r="D836" s="119">
        <v>1307.7</v>
      </c>
      <c r="E836" s="119">
        <v>7846.2</v>
      </c>
      <c r="F836" s="119">
        <v>7845.8</v>
      </c>
      <c r="G836" s="119">
        <v>50</v>
      </c>
      <c r="H836" s="120">
        <f>ledp!H29</f>
        <v>0</v>
      </c>
      <c r="I836" s="120">
        <f>ledp!I29</f>
        <v>15692</v>
      </c>
      <c r="J836" s="120">
        <f>ledp!J29</f>
        <v>23538</v>
      </c>
      <c r="K836" s="123">
        <f>ledp!K29</f>
        <v>24950.28</v>
      </c>
    </row>
    <row r="837" spans="1:11" x14ac:dyDescent="0.2">
      <c r="A837" s="117"/>
      <c r="B837" s="118"/>
      <c r="C837" s="119"/>
      <c r="D837" s="119"/>
      <c r="E837" s="119"/>
      <c r="F837" s="119"/>
      <c r="G837" s="119"/>
      <c r="H837" s="120">
        <f>ledp!H30</f>
        <v>0</v>
      </c>
      <c r="I837" s="120">
        <f>ledp!I30</f>
        <v>0</v>
      </c>
      <c r="J837" s="120">
        <f>ledp!J30</f>
        <v>0</v>
      </c>
      <c r="K837" s="123">
        <f>ledp!K30</f>
        <v>0</v>
      </c>
    </row>
    <row r="838" spans="1:11" s="116" customFormat="1" ht="15" x14ac:dyDescent="0.25">
      <c r="A838" s="111"/>
      <c r="B838" s="112" t="s">
        <v>143</v>
      </c>
      <c r="C838" s="113">
        <v>872856</v>
      </c>
      <c r="D838" s="113">
        <v>196353.16</v>
      </c>
      <c r="E838" s="113">
        <v>599984.11</v>
      </c>
      <c r="F838" s="113">
        <v>272871.89</v>
      </c>
      <c r="G838" s="113">
        <v>68.73</v>
      </c>
      <c r="H838" s="120">
        <f>ledp!H31</f>
        <v>0</v>
      </c>
      <c r="I838" s="120">
        <f>ledp!I31</f>
        <v>872856</v>
      </c>
      <c r="J838" s="120">
        <f>ledp!J31</f>
        <v>1309284</v>
      </c>
      <c r="K838" s="123">
        <f>ledp!K31</f>
        <v>1387841.04</v>
      </c>
    </row>
    <row r="839" spans="1:11" s="116" customFormat="1" ht="15" x14ac:dyDescent="0.25">
      <c r="A839" s="111"/>
      <c r="B839" s="112"/>
      <c r="C839" s="113"/>
      <c r="D839" s="113"/>
      <c r="E839" s="113"/>
      <c r="F839" s="113"/>
      <c r="G839" s="113"/>
      <c r="H839" s="120">
        <f>ledp!H32</f>
        <v>0</v>
      </c>
      <c r="I839" s="120">
        <f>ledp!I32</f>
        <v>0</v>
      </c>
      <c r="J839" s="120">
        <f>ledp!J32</f>
        <v>0</v>
      </c>
      <c r="K839" s="123">
        <f>ledp!K32</f>
        <v>0</v>
      </c>
    </row>
    <row r="840" spans="1:11" s="116" customFormat="1" ht="15" x14ac:dyDescent="0.25">
      <c r="A840" s="111"/>
      <c r="B840" s="112" t="s">
        <v>144</v>
      </c>
      <c r="C840" s="113"/>
      <c r="D840" s="113"/>
      <c r="E840" s="113"/>
      <c r="F840" s="113"/>
      <c r="G840" s="113"/>
      <c r="H840" s="120">
        <f>ledp!H33</f>
        <v>0</v>
      </c>
      <c r="I840" s="120">
        <f>ledp!I33</f>
        <v>0</v>
      </c>
      <c r="J840" s="120">
        <f>ledp!J33</f>
        <v>0</v>
      </c>
      <c r="K840" s="123">
        <f>ledp!K33</f>
        <v>0</v>
      </c>
    </row>
    <row r="841" spans="1:11" x14ac:dyDescent="0.2">
      <c r="A841" s="117"/>
      <c r="B841" s="118"/>
      <c r="C841" s="119"/>
      <c r="D841" s="119"/>
      <c r="E841" s="119"/>
      <c r="F841" s="119"/>
      <c r="G841" s="119"/>
      <c r="H841" s="120">
        <f>ledp!H34</f>
        <v>0</v>
      </c>
      <c r="I841" s="120">
        <f>ledp!I34</f>
        <v>0</v>
      </c>
      <c r="J841" s="120">
        <f>ledp!J34</f>
        <v>0</v>
      </c>
      <c r="K841" s="123">
        <f>ledp!K34</f>
        <v>0</v>
      </c>
    </row>
    <row r="842" spans="1:11" x14ac:dyDescent="0.2">
      <c r="A842" s="117" t="s">
        <v>459</v>
      </c>
      <c r="B842" s="118" t="s">
        <v>145</v>
      </c>
      <c r="C842" s="119">
        <v>76</v>
      </c>
      <c r="D842" s="119">
        <v>17.5</v>
      </c>
      <c r="E842" s="119">
        <v>105</v>
      </c>
      <c r="F842" s="119">
        <v>-29</v>
      </c>
      <c r="G842" s="119">
        <v>138.15</v>
      </c>
      <c r="H842" s="120">
        <f>ledp!H35</f>
        <v>0</v>
      </c>
      <c r="I842" s="120">
        <f>ledp!I35</f>
        <v>76</v>
      </c>
      <c r="J842" s="120">
        <f>ledp!J35</f>
        <v>114</v>
      </c>
      <c r="K842" s="123">
        <f>ledp!K35</f>
        <v>120.84</v>
      </c>
    </row>
    <row r="843" spans="1:11" x14ac:dyDescent="0.2">
      <c r="A843" s="117" t="s">
        <v>460</v>
      </c>
      <c r="B843" s="118" t="s">
        <v>146</v>
      </c>
      <c r="C843" s="119">
        <v>33595</v>
      </c>
      <c r="D843" s="119">
        <v>3040.2</v>
      </c>
      <c r="E843" s="119">
        <v>18241.2</v>
      </c>
      <c r="F843" s="119">
        <v>15353.8</v>
      </c>
      <c r="G843" s="119">
        <v>54.29</v>
      </c>
      <c r="H843" s="120">
        <f>ledp!H36</f>
        <v>0</v>
      </c>
      <c r="I843" s="120">
        <f>ledp!I36</f>
        <v>33595</v>
      </c>
      <c r="J843" s="120">
        <f>ledp!J36</f>
        <v>50392.5</v>
      </c>
      <c r="K843" s="123">
        <f>ledp!K36</f>
        <v>53416.05</v>
      </c>
    </row>
    <row r="844" spans="1:11" x14ac:dyDescent="0.2">
      <c r="A844" s="117" t="s">
        <v>461</v>
      </c>
      <c r="B844" s="118" t="s">
        <v>147</v>
      </c>
      <c r="C844" s="119">
        <v>124212</v>
      </c>
      <c r="D844" s="119">
        <v>13695.63</v>
      </c>
      <c r="E844" s="119">
        <v>82173.77</v>
      </c>
      <c r="F844" s="119">
        <v>42038.23</v>
      </c>
      <c r="G844" s="119">
        <v>66.150000000000006</v>
      </c>
      <c r="H844" s="120">
        <f>ledp!H37</f>
        <v>0</v>
      </c>
      <c r="I844" s="120">
        <f>ledp!I37</f>
        <v>124212</v>
      </c>
      <c r="J844" s="120">
        <f>ledp!J37</f>
        <v>186318</v>
      </c>
      <c r="K844" s="123">
        <f>ledp!K37</f>
        <v>197497.08</v>
      </c>
    </row>
    <row r="845" spans="1:11" x14ac:dyDescent="0.2">
      <c r="A845" s="117" t="s">
        <v>462</v>
      </c>
      <c r="B845" s="118" t="s">
        <v>148</v>
      </c>
      <c r="C845" s="119">
        <v>1784</v>
      </c>
      <c r="D845" s="119">
        <v>506.16</v>
      </c>
      <c r="E845" s="119">
        <v>2290.8000000000002</v>
      </c>
      <c r="F845" s="119">
        <v>-506.8</v>
      </c>
      <c r="G845" s="119">
        <v>128.4</v>
      </c>
      <c r="H845" s="120">
        <f>ledp!H38</f>
        <v>0</v>
      </c>
      <c r="I845" s="120">
        <f>ledp!I38</f>
        <v>1784</v>
      </c>
      <c r="J845" s="120">
        <f>ledp!J38</f>
        <v>2676</v>
      </c>
      <c r="K845" s="123">
        <f>ledp!K38</f>
        <v>2836.56</v>
      </c>
    </row>
    <row r="846" spans="1:11" x14ac:dyDescent="0.2">
      <c r="A846" s="117"/>
      <c r="B846" s="118"/>
      <c r="C846" s="119"/>
      <c r="D846" s="119"/>
      <c r="E846" s="119"/>
      <c r="F846" s="119"/>
      <c r="G846" s="119"/>
      <c r="H846" s="120">
        <f>ledp!H39</f>
        <v>0</v>
      </c>
      <c r="I846" s="120">
        <f>ledp!I39</f>
        <v>0</v>
      </c>
      <c r="J846" s="120">
        <f>ledp!J39</f>
        <v>0</v>
      </c>
      <c r="K846" s="123">
        <f>ledp!K39</f>
        <v>0</v>
      </c>
    </row>
    <row r="847" spans="1:11" s="116" customFormat="1" ht="15" x14ac:dyDescent="0.25">
      <c r="A847" s="111"/>
      <c r="B847" s="112" t="s">
        <v>149</v>
      </c>
      <c r="C847" s="113">
        <v>159667</v>
      </c>
      <c r="D847" s="113">
        <v>17259.490000000002</v>
      </c>
      <c r="E847" s="113">
        <v>102810.77</v>
      </c>
      <c r="F847" s="113">
        <v>56856.23</v>
      </c>
      <c r="G847" s="113">
        <v>64.39</v>
      </c>
      <c r="H847" s="120">
        <f>ledp!H40</f>
        <v>0</v>
      </c>
      <c r="I847" s="120">
        <f>ledp!I40</f>
        <v>159667</v>
      </c>
      <c r="J847" s="120">
        <f>ledp!J40</f>
        <v>239500.5</v>
      </c>
      <c r="K847" s="123">
        <f>ledp!K40</f>
        <v>253870.53</v>
      </c>
    </row>
    <row r="848" spans="1:11" s="116" customFormat="1" ht="15" x14ac:dyDescent="0.25">
      <c r="A848" s="111"/>
      <c r="B848" s="112" t="s">
        <v>150</v>
      </c>
      <c r="C848" s="113"/>
      <c r="D848" s="113"/>
      <c r="E848" s="113"/>
      <c r="F848" s="113"/>
      <c r="G848" s="113"/>
      <c r="H848" s="120">
        <f>ledp!H41</f>
        <v>0</v>
      </c>
      <c r="I848" s="120">
        <f>ledp!I41</f>
        <v>0</v>
      </c>
      <c r="J848" s="120">
        <f>ledp!J41</f>
        <v>0</v>
      </c>
      <c r="K848" s="123">
        <f>ledp!K41</f>
        <v>0</v>
      </c>
    </row>
    <row r="849" spans="1:11" x14ac:dyDescent="0.2">
      <c r="A849" s="117"/>
      <c r="B849" s="118"/>
      <c r="C849" s="119"/>
      <c r="D849" s="119"/>
      <c r="E849" s="119"/>
      <c r="F849" s="119"/>
      <c r="G849" s="119"/>
      <c r="H849" s="120">
        <f>ledp!H42</f>
        <v>0</v>
      </c>
      <c r="I849" s="120">
        <f>ledp!I42</f>
        <v>0</v>
      </c>
      <c r="J849" s="120">
        <f>ledp!J42</f>
        <v>0</v>
      </c>
      <c r="K849" s="123">
        <f>ledp!K42</f>
        <v>0</v>
      </c>
    </row>
    <row r="850" spans="1:11" x14ac:dyDescent="0.2">
      <c r="A850" s="117" t="s">
        <v>463</v>
      </c>
      <c r="B850" s="118" t="s">
        <v>151</v>
      </c>
      <c r="C850" s="119">
        <v>1434</v>
      </c>
      <c r="D850" s="119">
        <v>0</v>
      </c>
      <c r="E850" s="119">
        <v>0</v>
      </c>
      <c r="F850" s="119">
        <v>1434</v>
      </c>
      <c r="G850" s="119">
        <v>0</v>
      </c>
      <c r="H850" s="120">
        <f>ledp!H43</f>
        <v>0</v>
      </c>
      <c r="I850" s="120">
        <f>ledp!I43</f>
        <v>1434</v>
      </c>
      <c r="J850" s="120">
        <f>ledp!J43</f>
        <v>2151</v>
      </c>
      <c r="K850" s="123">
        <f>ledp!K43</f>
        <v>2280.06</v>
      </c>
    </row>
    <row r="851" spans="1:11" x14ac:dyDescent="0.2">
      <c r="A851" s="117" t="s">
        <v>464</v>
      </c>
      <c r="B851" s="118" t="s">
        <v>152</v>
      </c>
      <c r="C851" s="119">
        <v>973</v>
      </c>
      <c r="D851" s="119">
        <v>0</v>
      </c>
      <c r="E851" s="119">
        <v>0</v>
      </c>
      <c r="F851" s="119">
        <v>973</v>
      </c>
      <c r="G851" s="119">
        <v>0</v>
      </c>
      <c r="H851" s="120">
        <f>ledp!H44</f>
        <v>0</v>
      </c>
      <c r="I851" s="120">
        <f>ledp!I44</f>
        <v>973</v>
      </c>
      <c r="J851" s="120">
        <f>ledp!J44</f>
        <v>1459.5</v>
      </c>
      <c r="K851" s="123">
        <f>ledp!K44</f>
        <v>1547.07</v>
      </c>
    </row>
    <row r="852" spans="1:11" x14ac:dyDescent="0.2">
      <c r="A852" s="117" t="s">
        <v>465</v>
      </c>
      <c r="B852" s="118" t="s">
        <v>153</v>
      </c>
      <c r="C852" s="119">
        <v>9523</v>
      </c>
      <c r="D852" s="119">
        <v>0</v>
      </c>
      <c r="E852" s="119">
        <v>0</v>
      </c>
      <c r="F852" s="119">
        <v>9523</v>
      </c>
      <c r="G852" s="119">
        <v>0</v>
      </c>
      <c r="H852" s="120">
        <f>ledp!H45</f>
        <v>0</v>
      </c>
      <c r="I852" s="120">
        <f>ledp!I45</f>
        <v>9523</v>
      </c>
      <c r="J852" s="120">
        <f>ledp!J45</f>
        <v>14284.5</v>
      </c>
      <c r="K852" s="123">
        <f>ledp!K45</f>
        <v>15141.57</v>
      </c>
    </row>
    <row r="853" spans="1:11" x14ac:dyDescent="0.2">
      <c r="A853" s="117"/>
      <c r="B853" s="118"/>
      <c r="C853" s="119"/>
      <c r="D853" s="119"/>
      <c r="E853" s="119"/>
      <c r="F853" s="119"/>
      <c r="G853" s="119"/>
      <c r="H853" s="120">
        <f>ledp!H46</f>
        <v>0</v>
      </c>
      <c r="I853" s="120">
        <f>ledp!I46</f>
        <v>0</v>
      </c>
      <c r="J853" s="120">
        <f>ledp!J46</f>
        <v>0</v>
      </c>
      <c r="K853" s="123">
        <f>ledp!K46</f>
        <v>0</v>
      </c>
    </row>
    <row r="854" spans="1:11" s="116" customFormat="1" ht="15" x14ac:dyDescent="0.25">
      <c r="A854" s="111"/>
      <c r="B854" s="112" t="s">
        <v>154</v>
      </c>
      <c r="C854" s="113">
        <v>11930</v>
      </c>
      <c r="D854" s="113">
        <v>0</v>
      </c>
      <c r="E854" s="113">
        <v>0</v>
      </c>
      <c r="F854" s="113">
        <v>11930</v>
      </c>
      <c r="G854" s="113">
        <v>0</v>
      </c>
      <c r="H854" s="120">
        <f>ledp!H47</f>
        <v>0</v>
      </c>
      <c r="I854" s="120">
        <f>ledp!I47</f>
        <v>11930</v>
      </c>
      <c r="J854" s="120">
        <f>ledp!J47</f>
        <v>17895</v>
      </c>
      <c r="K854" s="123">
        <f>ledp!K47</f>
        <v>18968.7</v>
      </c>
    </row>
    <row r="855" spans="1:11" x14ac:dyDescent="0.2">
      <c r="A855" s="117"/>
      <c r="B855" s="118"/>
      <c r="C855" s="119"/>
      <c r="D855" s="119"/>
      <c r="E855" s="119"/>
      <c r="F855" s="119"/>
      <c r="G855" s="119"/>
      <c r="H855" s="120">
        <f>ledp!H48</f>
        <v>0</v>
      </c>
      <c r="I855" s="120">
        <f>ledp!I48</f>
        <v>0</v>
      </c>
      <c r="J855" s="120">
        <f>ledp!J48</f>
        <v>0</v>
      </c>
      <c r="K855" s="123">
        <f>ledp!K48</f>
        <v>0</v>
      </c>
    </row>
    <row r="856" spans="1:11" s="116" customFormat="1" ht="15" x14ac:dyDescent="0.25">
      <c r="A856" s="111"/>
      <c r="B856" s="112" t="s">
        <v>155</v>
      </c>
      <c r="C856" s="113">
        <v>1044453</v>
      </c>
      <c r="D856" s="113">
        <v>213612.65</v>
      </c>
      <c r="E856" s="113">
        <v>702794.88</v>
      </c>
      <c r="F856" s="113">
        <v>341658.12</v>
      </c>
      <c r="G856" s="113">
        <v>67.28</v>
      </c>
      <c r="H856" s="120">
        <f>ledp!H49</f>
        <v>0</v>
      </c>
      <c r="I856" s="120">
        <f>ledp!I49</f>
        <v>1044453</v>
      </c>
      <c r="J856" s="120">
        <f>ledp!J49</f>
        <v>1566679.5</v>
      </c>
      <c r="K856" s="123">
        <f>ledp!K49</f>
        <v>1660680.27</v>
      </c>
    </row>
    <row r="857" spans="1:11" s="116" customFormat="1" ht="15" x14ac:dyDescent="0.25">
      <c r="A857" s="111"/>
      <c r="B857" s="112" t="s">
        <v>156</v>
      </c>
      <c r="C857" s="113">
        <v>2201113</v>
      </c>
      <c r="D857" s="113">
        <v>213612.65</v>
      </c>
      <c r="E857" s="113">
        <v>886645</v>
      </c>
      <c r="F857" s="113">
        <v>1314468</v>
      </c>
      <c r="G857" s="113">
        <v>40.28</v>
      </c>
      <c r="H857" s="120">
        <f>ledp!H50</f>
        <v>0</v>
      </c>
      <c r="I857" s="120">
        <f>ledp!I50</f>
        <v>2201113</v>
      </c>
      <c r="J857" s="120">
        <f>ledp!J50</f>
        <v>3301669.5</v>
      </c>
      <c r="K857" s="123">
        <f>ledp!K50</f>
        <v>3499769.67</v>
      </c>
    </row>
    <row r="858" spans="1:11" x14ac:dyDescent="0.2">
      <c r="A858" s="117"/>
      <c r="B858" s="118"/>
      <c r="C858" s="119"/>
      <c r="D858" s="119"/>
      <c r="E858" s="119"/>
      <c r="F858" s="119"/>
      <c r="G858" s="119"/>
      <c r="H858" s="120">
        <f>ledp!H51</f>
        <v>0</v>
      </c>
      <c r="I858" s="120">
        <f>ledp!I51</f>
        <v>0</v>
      </c>
      <c r="J858" s="120">
        <f>ledp!J51</f>
        <v>0</v>
      </c>
      <c r="K858" s="123">
        <f>ledp!K51</f>
        <v>0</v>
      </c>
    </row>
    <row r="859" spans="1:11" s="116" customFormat="1" ht="15" x14ac:dyDescent="0.25">
      <c r="A859" s="111"/>
      <c r="B859" s="112" t="s">
        <v>186</v>
      </c>
      <c r="C859" s="113"/>
      <c r="D859" s="113"/>
      <c r="E859" s="113"/>
      <c r="F859" s="113"/>
      <c r="G859" s="113"/>
      <c r="H859" s="120">
        <f>ledp!H52</f>
        <v>0</v>
      </c>
      <c r="I859" s="120">
        <f>ledp!I52</f>
        <v>0</v>
      </c>
      <c r="J859" s="120">
        <f>ledp!J52</f>
        <v>0</v>
      </c>
      <c r="K859" s="123">
        <f>ledp!K52</f>
        <v>0</v>
      </c>
    </row>
    <row r="860" spans="1:11" s="116" customFormat="1" ht="15" x14ac:dyDescent="0.25">
      <c r="A860" s="111"/>
      <c r="B860" s="112" t="s">
        <v>187</v>
      </c>
      <c r="C860" s="113"/>
      <c r="D860" s="113"/>
      <c r="E860" s="113"/>
      <c r="F860" s="113"/>
      <c r="G860" s="113"/>
      <c r="H860" s="120">
        <f>ledp!H53</f>
        <v>0</v>
      </c>
      <c r="I860" s="120">
        <f>ledp!I53</f>
        <v>0</v>
      </c>
      <c r="J860" s="120">
        <f>ledp!J53</f>
        <v>0</v>
      </c>
      <c r="K860" s="123">
        <f>ledp!K53</f>
        <v>0</v>
      </c>
    </row>
    <row r="861" spans="1:11" s="116" customFormat="1" ht="15" x14ac:dyDescent="0.25">
      <c r="A861" s="111"/>
      <c r="B861" s="112" t="s">
        <v>205</v>
      </c>
      <c r="C861" s="113"/>
      <c r="D861" s="113"/>
      <c r="E861" s="113"/>
      <c r="F861" s="113"/>
      <c r="G861" s="113"/>
      <c r="H861" s="120">
        <f>ledp!H54</f>
        <v>0</v>
      </c>
      <c r="I861" s="120">
        <f>ledp!I54</f>
        <v>0</v>
      </c>
      <c r="J861" s="120">
        <f>ledp!J54</f>
        <v>0</v>
      </c>
      <c r="K861" s="123">
        <f>ledp!K54</f>
        <v>0</v>
      </c>
    </row>
    <row r="862" spans="1:11" s="116" customFormat="1" ht="15" x14ac:dyDescent="0.25">
      <c r="A862" s="111"/>
      <c r="B862" s="112"/>
      <c r="C862" s="113"/>
      <c r="D862" s="113"/>
      <c r="E862" s="113"/>
      <c r="F862" s="113"/>
      <c r="G862" s="113"/>
      <c r="H862" s="120">
        <f>ledp!H55</f>
        <v>0</v>
      </c>
      <c r="I862" s="120">
        <f>ledp!I55</f>
        <v>0</v>
      </c>
      <c r="J862" s="120">
        <f>ledp!J55</f>
        <v>0</v>
      </c>
      <c r="K862" s="123">
        <f>ledp!K55</f>
        <v>0</v>
      </c>
    </row>
    <row r="863" spans="1:11" x14ac:dyDescent="0.2">
      <c r="A863" s="117" t="s">
        <v>466</v>
      </c>
      <c r="B863" s="118" t="s">
        <v>215</v>
      </c>
      <c r="C863" s="119">
        <v>180000</v>
      </c>
      <c r="D863" s="119">
        <v>0</v>
      </c>
      <c r="E863" s="119">
        <v>0</v>
      </c>
      <c r="F863" s="119">
        <v>180000</v>
      </c>
      <c r="G863" s="119">
        <v>0</v>
      </c>
      <c r="H863" s="120">
        <f>ledp!H56</f>
        <v>0</v>
      </c>
      <c r="I863" s="120">
        <f>ledp!I56</f>
        <v>180000</v>
      </c>
      <c r="J863" s="120">
        <f>ledp!J56</f>
        <v>270000</v>
      </c>
      <c r="K863" s="123">
        <f>ledp!K56</f>
        <v>286200</v>
      </c>
    </row>
    <row r="864" spans="1:11" x14ac:dyDescent="0.2">
      <c r="A864" s="117"/>
      <c r="B864" s="118"/>
      <c r="C864" s="119"/>
      <c r="D864" s="119"/>
      <c r="E864" s="119"/>
      <c r="F864" s="119"/>
      <c r="G864" s="119"/>
      <c r="H864" s="120">
        <f>ledp!H57</f>
        <v>0</v>
      </c>
      <c r="I864" s="120">
        <f>ledp!I57</f>
        <v>0</v>
      </c>
      <c r="J864" s="120">
        <f>ledp!J57</f>
        <v>0</v>
      </c>
      <c r="K864" s="123">
        <f>ledp!K57</f>
        <v>0</v>
      </c>
    </row>
    <row r="865" spans="1:11" s="116" customFormat="1" ht="15" x14ac:dyDescent="0.25">
      <c r="A865" s="111"/>
      <c r="B865" s="112" t="s">
        <v>216</v>
      </c>
      <c r="C865" s="113">
        <v>180000</v>
      </c>
      <c r="D865" s="113">
        <v>0</v>
      </c>
      <c r="E865" s="113">
        <v>0</v>
      </c>
      <c r="F865" s="113">
        <v>180000</v>
      </c>
      <c r="G865" s="113">
        <v>0</v>
      </c>
      <c r="H865" s="120">
        <f>ledp!H58</f>
        <v>0</v>
      </c>
      <c r="I865" s="120">
        <f>ledp!I58</f>
        <v>180000</v>
      </c>
      <c r="J865" s="120">
        <f>ledp!J58</f>
        <v>270000</v>
      </c>
      <c r="K865" s="123">
        <f>ledp!K58</f>
        <v>286200</v>
      </c>
    </row>
    <row r="866" spans="1:11" s="116" customFormat="1" ht="15" x14ac:dyDescent="0.25">
      <c r="A866" s="111"/>
      <c r="B866" s="112"/>
      <c r="C866" s="113"/>
      <c r="D866" s="113"/>
      <c r="E866" s="113"/>
      <c r="F866" s="113"/>
      <c r="G866" s="113"/>
      <c r="H866" s="120">
        <f>ledp!H59</f>
        <v>0</v>
      </c>
      <c r="I866" s="120">
        <f>ledp!I59</f>
        <v>0</v>
      </c>
      <c r="J866" s="120">
        <f>ledp!J59</f>
        <v>0</v>
      </c>
      <c r="K866" s="123">
        <f>ledp!K59</f>
        <v>0</v>
      </c>
    </row>
    <row r="867" spans="1:11" s="116" customFormat="1" ht="15" x14ac:dyDescent="0.25">
      <c r="A867" s="111"/>
      <c r="B867" s="112" t="s">
        <v>217</v>
      </c>
      <c r="C867" s="113">
        <v>180000</v>
      </c>
      <c r="D867" s="113">
        <v>0</v>
      </c>
      <c r="E867" s="113">
        <v>0</v>
      </c>
      <c r="F867" s="113">
        <v>180000</v>
      </c>
      <c r="G867" s="113">
        <v>0</v>
      </c>
      <c r="H867" s="120">
        <f>ledp!H60</f>
        <v>0</v>
      </c>
      <c r="I867" s="120">
        <f>ledp!I60</f>
        <v>180000</v>
      </c>
      <c r="J867" s="120">
        <f>ledp!J60</f>
        <v>270000</v>
      </c>
      <c r="K867" s="123">
        <f>ledp!K60</f>
        <v>286200</v>
      </c>
    </row>
    <row r="868" spans="1:11" s="116" customFormat="1" ht="15" x14ac:dyDescent="0.25">
      <c r="A868" s="111"/>
      <c r="B868" s="112"/>
      <c r="C868" s="113"/>
      <c r="D868" s="113"/>
      <c r="E868" s="113"/>
      <c r="F868" s="113"/>
      <c r="G868" s="113"/>
      <c r="H868" s="120">
        <f>ledp!H61</f>
        <v>0</v>
      </c>
      <c r="I868" s="120">
        <f>ledp!I61</f>
        <v>0</v>
      </c>
      <c r="J868" s="120">
        <f>ledp!J61</f>
        <v>0</v>
      </c>
      <c r="K868" s="123">
        <f>ledp!K61</f>
        <v>0</v>
      </c>
    </row>
    <row r="869" spans="1:11" s="116" customFormat="1" ht="15" x14ac:dyDescent="0.25">
      <c r="A869" s="111"/>
      <c r="B869" s="112" t="s">
        <v>218</v>
      </c>
      <c r="C869" s="113"/>
      <c r="D869" s="113"/>
      <c r="E869" s="113"/>
      <c r="F869" s="113"/>
      <c r="G869" s="113"/>
      <c r="H869" s="120">
        <f>ledp!H62</f>
        <v>0</v>
      </c>
      <c r="I869" s="120">
        <f>ledp!I62</f>
        <v>0</v>
      </c>
      <c r="J869" s="120">
        <f>ledp!J62</f>
        <v>0</v>
      </c>
      <c r="K869" s="123">
        <f>ledp!K62</f>
        <v>0</v>
      </c>
    </row>
    <row r="870" spans="1:11" x14ac:dyDescent="0.2">
      <c r="A870" s="117"/>
      <c r="B870" s="118"/>
      <c r="C870" s="119"/>
      <c r="D870" s="119"/>
      <c r="E870" s="119"/>
      <c r="F870" s="119"/>
      <c r="G870" s="119"/>
      <c r="H870" s="120">
        <f>ledp!H63</f>
        <v>0</v>
      </c>
      <c r="I870" s="120">
        <f>ledp!I63</f>
        <v>0</v>
      </c>
      <c r="J870" s="120">
        <f>ledp!J63</f>
        <v>0</v>
      </c>
      <c r="K870" s="123">
        <f>ledp!K63</f>
        <v>0</v>
      </c>
    </row>
    <row r="871" spans="1:11" x14ac:dyDescent="0.2">
      <c r="A871" s="117" t="s">
        <v>467</v>
      </c>
      <c r="B871" s="118" t="s">
        <v>220</v>
      </c>
      <c r="C871" s="119">
        <v>56019</v>
      </c>
      <c r="D871" s="119">
        <v>0</v>
      </c>
      <c r="E871" s="119">
        <v>6086.96</v>
      </c>
      <c r="F871" s="119">
        <v>49932.04</v>
      </c>
      <c r="G871" s="119">
        <v>10.86</v>
      </c>
      <c r="H871" s="120">
        <f>ledp!H64</f>
        <v>0</v>
      </c>
      <c r="I871" s="120">
        <f>ledp!I64</f>
        <v>56019</v>
      </c>
      <c r="J871" s="120">
        <f>ledp!J64</f>
        <v>84028.5</v>
      </c>
      <c r="K871" s="123">
        <f>ledp!K64</f>
        <v>89070.21</v>
      </c>
    </row>
    <row r="872" spans="1:11" x14ac:dyDescent="0.2">
      <c r="A872" s="117" t="s">
        <v>468</v>
      </c>
      <c r="B872" s="118" t="s">
        <v>231</v>
      </c>
      <c r="C872" s="119">
        <v>2000</v>
      </c>
      <c r="D872" s="119">
        <v>0</v>
      </c>
      <c r="E872" s="119">
        <v>0</v>
      </c>
      <c r="F872" s="119">
        <v>2000</v>
      </c>
      <c r="G872" s="119">
        <v>0</v>
      </c>
      <c r="H872" s="120">
        <f>ledp!H65</f>
        <v>0</v>
      </c>
      <c r="I872" s="120">
        <f>ledp!I65</f>
        <v>2000</v>
      </c>
      <c r="J872" s="120">
        <f>ledp!J65</f>
        <v>3000</v>
      </c>
      <c r="K872" s="123">
        <f>ledp!K65</f>
        <v>3180</v>
      </c>
    </row>
    <row r="873" spans="1:11" x14ac:dyDescent="0.2">
      <c r="A873" s="117" t="s">
        <v>469</v>
      </c>
      <c r="B873" s="118" t="s">
        <v>236</v>
      </c>
      <c r="C873" s="119">
        <v>480000</v>
      </c>
      <c r="D873" s="119">
        <v>24000</v>
      </c>
      <c r="E873" s="119">
        <v>149680</v>
      </c>
      <c r="F873" s="119">
        <v>330320</v>
      </c>
      <c r="G873" s="119">
        <v>31.18</v>
      </c>
      <c r="H873" s="120">
        <f>ledp!H66</f>
        <v>0</v>
      </c>
      <c r="I873" s="120">
        <f>ledp!I66</f>
        <v>480000</v>
      </c>
      <c r="J873" s="120">
        <f>ledp!J66</f>
        <v>720000</v>
      </c>
      <c r="K873" s="123">
        <f>ledp!K66</f>
        <v>763200</v>
      </c>
    </row>
    <row r="874" spans="1:11" x14ac:dyDescent="0.2">
      <c r="A874" s="117" t="s">
        <v>470</v>
      </c>
      <c r="B874" s="118" t="s">
        <v>243</v>
      </c>
      <c r="C874" s="119">
        <v>43132</v>
      </c>
      <c r="D874" s="119">
        <v>1930.13</v>
      </c>
      <c r="E874" s="119">
        <v>7557.93</v>
      </c>
      <c r="F874" s="119">
        <v>35574.07</v>
      </c>
      <c r="G874" s="119">
        <v>17.52</v>
      </c>
      <c r="H874" s="120">
        <f>ledp!H67</f>
        <v>0</v>
      </c>
      <c r="I874" s="120">
        <f>ledp!I67</f>
        <v>43132</v>
      </c>
      <c r="J874" s="120">
        <f>ledp!J67</f>
        <v>64698</v>
      </c>
      <c r="K874" s="123">
        <f>ledp!K67</f>
        <v>68579.88</v>
      </c>
    </row>
    <row r="875" spans="1:11" x14ac:dyDescent="0.2">
      <c r="A875" s="117" t="s">
        <v>471</v>
      </c>
      <c r="B875" s="118" t="s">
        <v>244</v>
      </c>
      <c r="C875" s="119">
        <v>156818</v>
      </c>
      <c r="D875" s="119">
        <v>8828.84</v>
      </c>
      <c r="E875" s="119">
        <v>56902.02</v>
      </c>
      <c r="F875" s="119">
        <v>99915.98</v>
      </c>
      <c r="G875" s="119">
        <v>36.28</v>
      </c>
      <c r="H875" s="120">
        <f>ledp!H68</f>
        <v>0</v>
      </c>
      <c r="I875" s="120">
        <f>ledp!I68</f>
        <v>156818</v>
      </c>
      <c r="J875" s="120">
        <f>ledp!J68</f>
        <v>235227</v>
      </c>
      <c r="K875" s="123">
        <f>ledp!K68</f>
        <v>249340.62</v>
      </c>
    </row>
    <row r="876" spans="1:11" x14ac:dyDescent="0.2">
      <c r="A876" s="117" t="s">
        <v>472</v>
      </c>
      <c r="B876" s="118" t="s">
        <v>245</v>
      </c>
      <c r="C876" s="119">
        <v>32000</v>
      </c>
      <c r="D876" s="119">
        <v>0</v>
      </c>
      <c r="E876" s="119">
        <v>0</v>
      </c>
      <c r="F876" s="119">
        <v>32000</v>
      </c>
      <c r="G876" s="119">
        <v>0</v>
      </c>
      <c r="H876" s="120">
        <f>ledp!H69</f>
        <v>0</v>
      </c>
      <c r="I876" s="120">
        <f>ledp!I69</f>
        <v>32000</v>
      </c>
      <c r="J876" s="120">
        <f>ledp!J69</f>
        <v>48000</v>
      </c>
      <c r="K876" s="123">
        <f>ledp!K69</f>
        <v>50880</v>
      </c>
    </row>
    <row r="877" spans="1:11" x14ac:dyDescent="0.2">
      <c r="A877" s="117"/>
      <c r="B877" s="118"/>
      <c r="C877" s="119"/>
      <c r="D877" s="119"/>
      <c r="E877" s="119"/>
      <c r="F877" s="119"/>
      <c r="G877" s="119"/>
      <c r="H877" s="120">
        <f>ledp!H70</f>
        <v>0</v>
      </c>
      <c r="I877" s="120">
        <f>ledp!I70</f>
        <v>0</v>
      </c>
      <c r="J877" s="120">
        <f>ledp!J70</f>
        <v>0</v>
      </c>
      <c r="K877" s="123">
        <f>ledp!K70</f>
        <v>0</v>
      </c>
    </row>
    <row r="878" spans="1:11" s="116" customFormat="1" ht="15" x14ac:dyDescent="0.25">
      <c r="A878" s="111"/>
      <c r="B878" s="112" t="s">
        <v>250</v>
      </c>
      <c r="C878" s="113">
        <v>769969</v>
      </c>
      <c r="D878" s="113">
        <v>34758.97</v>
      </c>
      <c r="E878" s="113">
        <v>220226.91</v>
      </c>
      <c r="F878" s="113">
        <v>549742.09</v>
      </c>
      <c r="G878" s="113">
        <v>28.6</v>
      </c>
      <c r="H878" s="120">
        <f>ledp!H71</f>
        <v>0</v>
      </c>
      <c r="I878" s="120">
        <f>ledp!I71</f>
        <v>769969</v>
      </c>
      <c r="J878" s="120">
        <f>ledp!J71</f>
        <v>1154953.5</v>
      </c>
      <c r="K878" s="123">
        <f>ledp!K71</f>
        <v>1224250.71</v>
      </c>
    </row>
    <row r="879" spans="1:11" x14ac:dyDescent="0.2">
      <c r="A879" s="117"/>
      <c r="B879" s="118"/>
      <c r="C879" s="119"/>
      <c r="D879" s="119"/>
      <c r="E879" s="119"/>
      <c r="F879" s="119"/>
      <c r="G879" s="119"/>
      <c r="H879" s="120">
        <f>ledp!H72</f>
        <v>0</v>
      </c>
      <c r="I879" s="120">
        <f>ledp!I72</f>
        <v>0</v>
      </c>
      <c r="J879" s="120">
        <f>ledp!J72</f>
        <v>0</v>
      </c>
      <c r="K879" s="123">
        <f>ledp!K72</f>
        <v>0</v>
      </c>
    </row>
    <row r="880" spans="1:11" s="116" customFormat="1" ht="15" x14ac:dyDescent="0.25">
      <c r="A880" s="111"/>
      <c r="B880" s="112" t="s">
        <v>266</v>
      </c>
      <c r="C880" s="113"/>
      <c r="D880" s="113"/>
      <c r="E880" s="113"/>
      <c r="F880" s="113"/>
      <c r="G880" s="113"/>
      <c r="H880" s="120">
        <f>ledp!H73</f>
        <v>0</v>
      </c>
      <c r="I880" s="120">
        <f>ledp!I73</f>
        <v>0</v>
      </c>
      <c r="J880" s="120">
        <f>ledp!J73</f>
        <v>0</v>
      </c>
      <c r="K880" s="123">
        <f>ledp!K73</f>
        <v>0</v>
      </c>
    </row>
    <row r="881" spans="1:11" x14ac:dyDescent="0.2">
      <c r="A881" s="117"/>
      <c r="B881" s="118"/>
      <c r="C881" s="119"/>
      <c r="D881" s="119"/>
      <c r="E881" s="119"/>
      <c r="F881" s="119"/>
      <c r="G881" s="119"/>
      <c r="H881" s="120">
        <f>ledp!H74</f>
        <v>0</v>
      </c>
      <c r="I881" s="120">
        <f>ledp!I74</f>
        <v>0</v>
      </c>
      <c r="J881" s="120">
        <f>ledp!J74</f>
        <v>0</v>
      </c>
      <c r="K881" s="123">
        <f>ledp!K74</f>
        <v>0</v>
      </c>
    </row>
    <row r="882" spans="1:11" x14ac:dyDescent="0.2">
      <c r="A882" s="117" t="s">
        <v>473</v>
      </c>
      <c r="B882" s="118" t="s">
        <v>268</v>
      </c>
      <c r="C882" s="119">
        <v>366</v>
      </c>
      <c r="D882" s="119">
        <v>115.53</v>
      </c>
      <c r="E882" s="119">
        <v>342.73</v>
      </c>
      <c r="F882" s="119">
        <v>23.27</v>
      </c>
      <c r="G882" s="119">
        <v>93.64</v>
      </c>
      <c r="H882" s="120">
        <f>ledp!H75</f>
        <v>0</v>
      </c>
      <c r="I882" s="120">
        <f>ledp!I75</f>
        <v>366</v>
      </c>
      <c r="J882" s="120">
        <f>ledp!J75</f>
        <v>549</v>
      </c>
      <c r="K882" s="123">
        <f>ledp!K75</f>
        <v>581.94000000000005</v>
      </c>
    </row>
    <row r="883" spans="1:11" x14ac:dyDescent="0.2">
      <c r="A883" s="117" t="s">
        <v>474</v>
      </c>
      <c r="B883" s="118" t="s">
        <v>269</v>
      </c>
      <c r="C883" s="119">
        <v>8400</v>
      </c>
      <c r="D883" s="119">
        <v>637.26</v>
      </c>
      <c r="E883" s="119">
        <v>1927.5</v>
      </c>
      <c r="F883" s="119">
        <v>6472.5</v>
      </c>
      <c r="G883" s="119">
        <v>22.94</v>
      </c>
      <c r="H883" s="120">
        <f>ledp!H76</f>
        <v>0</v>
      </c>
      <c r="I883" s="120">
        <f>ledp!I76</f>
        <v>8400</v>
      </c>
      <c r="J883" s="120">
        <f>ledp!J76</f>
        <v>12600</v>
      </c>
      <c r="K883" s="123">
        <f>ledp!K76</f>
        <v>13356</v>
      </c>
    </row>
    <row r="884" spans="1:11" x14ac:dyDescent="0.2">
      <c r="A884" s="117" t="s">
        <v>475</v>
      </c>
      <c r="B884" s="118" t="s">
        <v>276</v>
      </c>
      <c r="C884" s="119">
        <v>15317</v>
      </c>
      <c r="D884" s="119">
        <v>0</v>
      </c>
      <c r="E884" s="119">
        <v>6004.34</v>
      </c>
      <c r="F884" s="119">
        <v>9312.66</v>
      </c>
      <c r="G884" s="119">
        <v>39.200000000000003</v>
      </c>
      <c r="H884" s="120">
        <f>ledp!H77</f>
        <v>0</v>
      </c>
      <c r="I884" s="120">
        <f>ledp!I77</f>
        <v>15317</v>
      </c>
      <c r="J884" s="120">
        <f>ledp!J77</f>
        <v>22975.5</v>
      </c>
      <c r="K884" s="123">
        <f>ledp!K77</f>
        <v>24354.03</v>
      </c>
    </row>
    <row r="885" spans="1:11" x14ac:dyDescent="0.2">
      <c r="A885" s="117"/>
      <c r="B885" s="118"/>
      <c r="C885" s="119"/>
      <c r="D885" s="119"/>
      <c r="E885" s="119"/>
      <c r="F885" s="119"/>
      <c r="G885" s="119"/>
      <c r="H885" s="120">
        <f>ledp!H78</f>
        <v>0</v>
      </c>
      <c r="I885" s="120">
        <f>ledp!I78</f>
        <v>0</v>
      </c>
      <c r="J885" s="120">
        <f>ledp!J78</f>
        <v>0</v>
      </c>
      <c r="K885" s="123">
        <f>ledp!K78</f>
        <v>0</v>
      </c>
    </row>
    <row r="886" spans="1:11" s="116" customFormat="1" ht="15" x14ac:dyDescent="0.25">
      <c r="A886" s="111"/>
      <c r="B886" s="112" t="s">
        <v>280</v>
      </c>
      <c r="C886" s="113">
        <v>24083</v>
      </c>
      <c r="D886" s="113">
        <v>752.79</v>
      </c>
      <c r="E886" s="113">
        <v>8274.57</v>
      </c>
      <c r="F886" s="113">
        <v>15808.43</v>
      </c>
      <c r="G886" s="113">
        <v>34.35</v>
      </c>
      <c r="H886" s="120">
        <f>ledp!H79</f>
        <v>0</v>
      </c>
      <c r="I886" s="120">
        <f>ledp!I79</f>
        <v>24083</v>
      </c>
      <c r="J886" s="120">
        <f>ledp!J79</f>
        <v>36124.5</v>
      </c>
      <c r="K886" s="123">
        <f>ledp!K79</f>
        <v>38291.97</v>
      </c>
    </row>
    <row r="887" spans="1:11" s="116" customFormat="1" ht="15" x14ac:dyDescent="0.25">
      <c r="A887" s="111"/>
      <c r="B887" s="112"/>
      <c r="C887" s="113"/>
      <c r="D887" s="113"/>
      <c r="E887" s="113"/>
      <c r="F887" s="113"/>
      <c r="G887" s="113"/>
      <c r="H887" s="120">
        <f>ledp!H80</f>
        <v>0</v>
      </c>
      <c r="I887" s="120">
        <f>ledp!I80</f>
        <v>0</v>
      </c>
      <c r="J887" s="120">
        <f>ledp!J80</f>
        <v>0</v>
      </c>
      <c r="K887" s="123">
        <f>ledp!K80</f>
        <v>0</v>
      </c>
    </row>
    <row r="888" spans="1:11" s="116" customFormat="1" ht="15" x14ac:dyDescent="0.25">
      <c r="A888" s="111"/>
      <c r="B888" s="112" t="s">
        <v>281</v>
      </c>
      <c r="C888" s="113">
        <v>3175165</v>
      </c>
      <c r="D888" s="113">
        <v>249124.41</v>
      </c>
      <c r="E888" s="113">
        <v>1115146.48</v>
      </c>
      <c r="F888" s="113">
        <v>2060018.52</v>
      </c>
      <c r="G888" s="113">
        <v>35.119999999999997</v>
      </c>
      <c r="H888" s="120">
        <f>ledp!H81</f>
        <v>0</v>
      </c>
      <c r="I888" s="120">
        <f>ledp!I81</f>
        <v>3175165</v>
      </c>
      <c r="J888" s="120">
        <f>ledp!J81</f>
        <v>4762747.5</v>
      </c>
      <c r="K888" s="123">
        <f>ledp!K81</f>
        <v>5048512.3499999996</v>
      </c>
    </row>
    <row r="889" spans="1:11" x14ac:dyDescent="0.2">
      <c r="A889" s="117"/>
      <c r="B889" s="118"/>
      <c r="C889" s="119"/>
      <c r="D889" s="119"/>
      <c r="E889" s="119"/>
      <c r="F889" s="119"/>
      <c r="G889" s="119"/>
      <c r="H889" s="120">
        <f>ledp!H82</f>
        <v>0</v>
      </c>
      <c r="I889" s="120">
        <f>ledp!I82</f>
        <v>0</v>
      </c>
      <c r="J889" s="120">
        <f>ledp!J82</f>
        <v>0</v>
      </c>
      <c r="K889" s="123">
        <f>ledp!K82</f>
        <v>0</v>
      </c>
    </row>
    <row r="890" spans="1:11" s="116" customFormat="1" ht="15" x14ac:dyDescent="0.25">
      <c r="A890" s="111"/>
      <c r="B890" s="112" t="s">
        <v>476</v>
      </c>
      <c r="C890" s="113"/>
      <c r="D890" s="113"/>
      <c r="E890" s="113"/>
      <c r="F890" s="113"/>
      <c r="G890" s="113"/>
      <c r="H890" s="120">
        <f>ledp!H83</f>
        <v>0</v>
      </c>
      <c r="I890" s="120">
        <f>ledp!I83</f>
        <v>0</v>
      </c>
      <c r="J890" s="120">
        <f>ledp!J83</f>
        <v>0</v>
      </c>
      <c r="K890" s="123">
        <f>ledp!K83</f>
        <v>0</v>
      </c>
    </row>
    <row r="891" spans="1:11" s="116" customFormat="1" ht="15" x14ac:dyDescent="0.25">
      <c r="A891" s="111"/>
      <c r="B891" s="112" t="s">
        <v>8</v>
      </c>
      <c r="C891" s="113"/>
      <c r="D891" s="113"/>
      <c r="E891" s="113"/>
      <c r="F891" s="113"/>
      <c r="G891" s="113"/>
      <c r="H891" s="120">
        <f>ledp!H84</f>
        <v>0</v>
      </c>
      <c r="I891" s="120">
        <f>ledp!I84</f>
        <v>0</v>
      </c>
      <c r="J891" s="120">
        <f>ledp!J84</f>
        <v>0</v>
      </c>
      <c r="K891" s="123">
        <f>ledp!K84</f>
        <v>0</v>
      </c>
    </row>
    <row r="892" spans="1:11" s="116" customFormat="1" ht="15" x14ac:dyDescent="0.25">
      <c r="A892" s="111"/>
      <c r="B892" s="112" t="s">
        <v>9</v>
      </c>
      <c r="C892" s="113"/>
      <c r="D892" s="113"/>
      <c r="E892" s="113"/>
      <c r="F892" s="113"/>
      <c r="G892" s="113"/>
      <c r="H892" s="120">
        <f>ledp!H85</f>
        <v>0</v>
      </c>
      <c r="I892" s="120">
        <f>ledp!I85</f>
        <v>0</v>
      </c>
      <c r="J892" s="120">
        <f>ledp!J85</f>
        <v>0</v>
      </c>
      <c r="K892" s="123">
        <f>ledp!K85</f>
        <v>0</v>
      </c>
    </row>
    <row r="893" spans="1:11" s="116" customFormat="1" ht="15" x14ac:dyDescent="0.25">
      <c r="A893" s="111"/>
      <c r="B893" s="112" t="s">
        <v>54</v>
      </c>
      <c r="C893" s="113"/>
      <c r="D893" s="113"/>
      <c r="E893" s="113"/>
      <c r="F893" s="113"/>
      <c r="G893" s="113"/>
      <c r="H893" s="120">
        <f>ledp!H86</f>
        <v>0</v>
      </c>
      <c r="I893" s="120">
        <f>ledp!I86</f>
        <v>0</v>
      </c>
      <c r="J893" s="120">
        <f>ledp!J86</f>
        <v>0</v>
      </c>
      <c r="K893" s="123">
        <f>ledp!K86</f>
        <v>0</v>
      </c>
    </row>
    <row r="894" spans="1:11" x14ac:dyDescent="0.2">
      <c r="A894" s="117"/>
      <c r="B894" s="118"/>
      <c r="C894" s="119"/>
      <c r="D894" s="119"/>
      <c r="E894" s="119"/>
      <c r="F894" s="119"/>
      <c r="G894" s="119"/>
      <c r="H894" s="120">
        <f>ledp!H87</f>
        <v>0</v>
      </c>
      <c r="I894" s="120">
        <f>ledp!I87</f>
        <v>0</v>
      </c>
      <c r="J894" s="120">
        <f>ledp!J87</f>
        <v>0</v>
      </c>
      <c r="K894" s="123">
        <f>ledp!K87</f>
        <v>0</v>
      </c>
    </row>
    <row r="895" spans="1:11" x14ac:dyDescent="0.2">
      <c r="A895" s="117" t="s">
        <v>477</v>
      </c>
      <c r="B895" s="118" t="s">
        <v>61</v>
      </c>
      <c r="C895" s="119">
        <v>0</v>
      </c>
      <c r="D895" s="119">
        <v>-8757.44</v>
      </c>
      <c r="E895" s="119">
        <v>-52544.639999999999</v>
      </c>
      <c r="F895" s="119">
        <v>52544.639999999999</v>
      </c>
      <c r="G895" s="119">
        <v>0</v>
      </c>
      <c r="H895" s="120">
        <f>ledp!H88</f>
        <v>0</v>
      </c>
      <c r="I895" s="120">
        <f>ledp!I88</f>
        <v>0</v>
      </c>
      <c r="J895" s="120">
        <f>ledp!J88</f>
        <v>0</v>
      </c>
      <c r="K895" s="123">
        <f>ledp!K88</f>
        <v>0</v>
      </c>
    </row>
    <row r="896" spans="1:11" x14ac:dyDescent="0.2">
      <c r="A896" s="117"/>
      <c r="B896" s="118"/>
      <c r="C896" s="119"/>
      <c r="D896" s="119"/>
      <c r="E896" s="119"/>
      <c r="F896" s="119"/>
      <c r="G896" s="119"/>
      <c r="H896" s="120">
        <f>ledp!H89</f>
        <v>0</v>
      </c>
      <c r="I896" s="120">
        <f>ledp!I89</f>
        <v>0</v>
      </c>
      <c r="J896" s="120">
        <f>ledp!J89</f>
        <v>0</v>
      </c>
      <c r="K896" s="123">
        <f>ledp!K89</f>
        <v>0</v>
      </c>
    </row>
    <row r="897" spans="1:11" s="116" customFormat="1" ht="15" x14ac:dyDescent="0.25">
      <c r="A897" s="111"/>
      <c r="B897" s="112" t="s">
        <v>62</v>
      </c>
      <c r="C897" s="113">
        <v>0</v>
      </c>
      <c r="D897" s="113">
        <v>-8757.44</v>
      </c>
      <c r="E897" s="113">
        <v>-52544.639999999999</v>
      </c>
      <c r="F897" s="113">
        <v>52544.639999999999</v>
      </c>
      <c r="G897" s="113">
        <v>0</v>
      </c>
      <c r="H897" s="120">
        <f>ledp!H90</f>
        <v>0</v>
      </c>
      <c r="I897" s="120">
        <f>ledp!I90</f>
        <v>0</v>
      </c>
      <c r="J897" s="120">
        <f>ledp!J90</f>
        <v>0</v>
      </c>
      <c r="K897" s="123">
        <f>ledp!K90</f>
        <v>0</v>
      </c>
    </row>
    <row r="898" spans="1:11" s="116" customFormat="1" ht="15" x14ac:dyDescent="0.25">
      <c r="A898" s="111"/>
      <c r="B898" s="112"/>
      <c r="C898" s="113"/>
      <c r="D898" s="113"/>
      <c r="E898" s="113"/>
      <c r="F898" s="113"/>
      <c r="G898" s="113"/>
      <c r="H898" s="120">
        <f>ledp!H91</f>
        <v>0</v>
      </c>
      <c r="I898" s="120">
        <f>ledp!I91</f>
        <v>0</v>
      </c>
      <c r="J898" s="120">
        <f>ledp!J91</f>
        <v>0</v>
      </c>
      <c r="K898" s="123">
        <f>ledp!K91</f>
        <v>0</v>
      </c>
    </row>
    <row r="899" spans="1:11" s="116" customFormat="1" ht="15" x14ac:dyDescent="0.25">
      <c r="A899" s="111"/>
      <c r="B899" s="112" t="s">
        <v>69</v>
      </c>
      <c r="C899" s="113"/>
      <c r="D899" s="113"/>
      <c r="E899" s="113"/>
      <c r="F899" s="113"/>
      <c r="G899" s="113"/>
      <c r="H899" s="120">
        <f>ledp!H92</f>
        <v>0</v>
      </c>
      <c r="I899" s="120">
        <f>ledp!I92</f>
        <v>0</v>
      </c>
      <c r="J899" s="120">
        <f>ledp!J92</f>
        <v>0</v>
      </c>
      <c r="K899" s="123">
        <f>ledp!K92</f>
        <v>0</v>
      </c>
    </row>
    <row r="900" spans="1:11" s="116" customFormat="1" ht="15" x14ac:dyDescent="0.25">
      <c r="A900" s="111"/>
      <c r="B900" s="112" t="s">
        <v>80</v>
      </c>
      <c r="C900" s="113"/>
      <c r="D900" s="113"/>
      <c r="E900" s="113"/>
      <c r="F900" s="113"/>
      <c r="G900" s="113"/>
      <c r="H900" s="120">
        <f>ledp!H93</f>
        <v>0</v>
      </c>
      <c r="I900" s="120">
        <f>ledp!I93</f>
        <v>0</v>
      </c>
      <c r="J900" s="120">
        <f>ledp!J93</f>
        <v>0</v>
      </c>
      <c r="K900" s="123">
        <f>ledp!K93</f>
        <v>0</v>
      </c>
    </row>
    <row r="901" spans="1:11" s="116" customFormat="1" ht="15" x14ac:dyDescent="0.25">
      <c r="A901" s="111"/>
      <c r="B901" s="112"/>
      <c r="C901" s="113"/>
      <c r="D901" s="113"/>
      <c r="E901" s="113"/>
      <c r="F901" s="113"/>
      <c r="G901" s="113"/>
      <c r="H901" s="120">
        <f>ledp!H94</f>
        <v>0</v>
      </c>
      <c r="I901" s="120">
        <f>ledp!I94</f>
        <v>0</v>
      </c>
      <c r="J901" s="120">
        <f>ledp!J94</f>
        <v>0</v>
      </c>
      <c r="K901" s="123">
        <f>ledp!K94</f>
        <v>0</v>
      </c>
    </row>
    <row r="902" spans="1:11" x14ac:dyDescent="0.2">
      <c r="A902" s="117" t="s">
        <v>478</v>
      </c>
      <c r="B902" s="118" t="s">
        <v>84</v>
      </c>
      <c r="C902" s="119">
        <v>0</v>
      </c>
      <c r="D902" s="119">
        <v>-533.84</v>
      </c>
      <c r="E902" s="119">
        <v>-8248.33</v>
      </c>
      <c r="F902" s="119">
        <v>8248.33</v>
      </c>
      <c r="G902" s="119">
        <v>0</v>
      </c>
      <c r="H902" s="120">
        <f>ledp!H95</f>
        <v>0</v>
      </c>
      <c r="I902" s="120">
        <f>ledp!I95</f>
        <v>0</v>
      </c>
      <c r="J902" s="120">
        <f>ledp!J95</f>
        <v>0</v>
      </c>
      <c r="K902" s="123">
        <f>ledp!K95</f>
        <v>0</v>
      </c>
    </row>
    <row r="903" spans="1:11" x14ac:dyDescent="0.2">
      <c r="A903" s="117" t="s">
        <v>479</v>
      </c>
      <c r="B903" s="118" t="s">
        <v>85</v>
      </c>
      <c r="C903" s="119">
        <v>0</v>
      </c>
      <c r="D903" s="119">
        <v>0</v>
      </c>
      <c r="E903" s="119">
        <v>-4723.32</v>
      </c>
      <c r="F903" s="119">
        <v>4723.32</v>
      </c>
      <c r="G903" s="119">
        <v>0</v>
      </c>
      <c r="H903" s="120">
        <f>ledp!H96</f>
        <v>0</v>
      </c>
      <c r="I903" s="120">
        <f>ledp!I96</f>
        <v>0</v>
      </c>
      <c r="J903" s="120">
        <f>ledp!J96</f>
        <v>0</v>
      </c>
      <c r="K903" s="123">
        <f>ledp!K96</f>
        <v>0</v>
      </c>
    </row>
    <row r="904" spans="1:11" x14ac:dyDescent="0.2">
      <c r="A904" s="117" t="s">
        <v>480</v>
      </c>
      <c r="B904" s="118" t="s">
        <v>86</v>
      </c>
      <c r="C904" s="119">
        <v>0</v>
      </c>
      <c r="D904" s="119">
        <v>0</v>
      </c>
      <c r="E904" s="119">
        <v>-3956.34</v>
      </c>
      <c r="F904" s="119">
        <v>3956.34</v>
      </c>
      <c r="G904" s="119">
        <v>0</v>
      </c>
      <c r="H904" s="120">
        <f>ledp!H97</f>
        <v>0</v>
      </c>
      <c r="I904" s="120">
        <f>ledp!I97</f>
        <v>0</v>
      </c>
      <c r="J904" s="120">
        <f>ledp!J97</f>
        <v>0</v>
      </c>
      <c r="K904" s="123">
        <f>ledp!K97</f>
        <v>0</v>
      </c>
    </row>
    <row r="905" spans="1:11" x14ac:dyDescent="0.2">
      <c r="A905" s="117"/>
      <c r="B905" s="118"/>
      <c r="C905" s="119"/>
      <c r="D905" s="119"/>
      <c r="E905" s="119"/>
      <c r="F905" s="119"/>
      <c r="G905" s="119"/>
      <c r="H905" s="120">
        <f>ledp!H98</f>
        <v>0</v>
      </c>
      <c r="I905" s="120">
        <f>ledp!I98</f>
        <v>0</v>
      </c>
      <c r="J905" s="120">
        <f>ledp!J98</f>
        <v>0</v>
      </c>
      <c r="K905" s="123">
        <f>ledp!K98</f>
        <v>0</v>
      </c>
    </row>
    <row r="906" spans="1:11" s="116" customFormat="1" ht="15" x14ac:dyDescent="0.25">
      <c r="A906" s="111"/>
      <c r="B906" s="112" t="s">
        <v>89</v>
      </c>
      <c r="C906" s="113">
        <v>0</v>
      </c>
      <c r="D906" s="113">
        <v>-533.84</v>
      </c>
      <c r="E906" s="113">
        <v>-16927.990000000002</v>
      </c>
      <c r="F906" s="113">
        <v>16927.990000000002</v>
      </c>
      <c r="G906" s="113">
        <v>0</v>
      </c>
      <c r="H906" s="120">
        <f>ledp!H99</f>
        <v>0</v>
      </c>
      <c r="I906" s="120">
        <f>ledp!I99</f>
        <v>0</v>
      </c>
      <c r="J906" s="120">
        <f>ledp!J99</f>
        <v>0</v>
      </c>
      <c r="K906" s="123">
        <f>ledp!K99</f>
        <v>0</v>
      </c>
    </row>
    <row r="907" spans="1:11" s="116" customFormat="1" ht="15" x14ac:dyDescent="0.25">
      <c r="A907" s="111"/>
      <c r="B907" s="112"/>
      <c r="C907" s="113"/>
      <c r="D907" s="113"/>
      <c r="E907" s="113"/>
      <c r="F907" s="113"/>
      <c r="G907" s="113"/>
      <c r="H907" s="120">
        <f>ledp!H100</f>
        <v>0</v>
      </c>
      <c r="I907" s="120">
        <f>ledp!I100</f>
        <v>0</v>
      </c>
      <c r="J907" s="120">
        <f>ledp!J100</f>
        <v>0</v>
      </c>
      <c r="K907" s="123">
        <f>ledp!K100</f>
        <v>0</v>
      </c>
    </row>
    <row r="908" spans="1:11" s="116" customFormat="1" ht="15" x14ac:dyDescent="0.25">
      <c r="A908" s="111"/>
      <c r="B908" s="112" t="s">
        <v>90</v>
      </c>
      <c r="C908" s="113">
        <v>0</v>
      </c>
      <c r="D908" s="113">
        <v>-9291.2800000000007</v>
      </c>
      <c r="E908" s="113">
        <v>-69472.63</v>
      </c>
      <c r="F908" s="113">
        <v>69472.63</v>
      </c>
      <c r="G908" s="113">
        <v>0</v>
      </c>
      <c r="H908" s="120">
        <f>ledp!H101</f>
        <v>0</v>
      </c>
      <c r="I908" s="120">
        <f>ledp!I101</f>
        <v>0</v>
      </c>
      <c r="J908" s="120">
        <f>ledp!J101</f>
        <v>0</v>
      </c>
      <c r="K908" s="123">
        <f>ledp!K101</f>
        <v>0</v>
      </c>
    </row>
    <row r="909" spans="1:11" s="116" customFormat="1" ht="15" x14ac:dyDescent="0.25">
      <c r="A909" s="111"/>
      <c r="B909" s="112"/>
      <c r="C909" s="113"/>
      <c r="D909" s="113"/>
      <c r="E909" s="113"/>
      <c r="F909" s="113"/>
      <c r="G909" s="113"/>
      <c r="H909" s="120">
        <f>ledp!H102</f>
        <v>0</v>
      </c>
      <c r="I909" s="120">
        <f>ledp!I102</f>
        <v>0</v>
      </c>
      <c r="J909" s="120">
        <f>ledp!J102</f>
        <v>0</v>
      </c>
      <c r="K909" s="123">
        <f>ledp!K102</f>
        <v>0</v>
      </c>
    </row>
    <row r="910" spans="1:11" s="116" customFormat="1" ht="15" x14ac:dyDescent="0.25">
      <c r="A910" s="111"/>
      <c r="B910" s="112" t="s">
        <v>91</v>
      </c>
      <c r="C910" s="113">
        <v>0</v>
      </c>
      <c r="D910" s="113">
        <v>-9291.2800000000007</v>
      </c>
      <c r="E910" s="113">
        <v>-69472.63</v>
      </c>
      <c r="F910" s="113">
        <v>69472.63</v>
      </c>
      <c r="G910" s="113">
        <v>0</v>
      </c>
      <c r="H910" s="120">
        <f>ledp!H103</f>
        <v>0</v>
      </c>
      <c r="I910" s="120">
        <f>ledp!I103</f>
        <v>0</v>
      </c>
      <c r="J910" s="120">
        <f>ledp!J103</f>
        <v>0</v>
      </c>
      <c r="K910" s="123">
        <f>ledp!K103</f>
        <v>0</v>
      </c>
    </row>
    <row r="911" spans="1:11" s="116" customFormat="1" ht="15" x14ac:dyDescent="0.25">
      <c r="A911" s="111"/>
      <c r="B911" s="112"/>
      <c r="C911" s="113"/>
      <c r="D911" s="113"/>
      <c r="E911" s="113"/>
      <c r="F911" s="113"/>
      <c r="G911" s="113"/>
      <c r="H911" s="120">
        <f>ledp!H104</f>
        <v>0</v>
      </c>
      <c r="I911" s="120">
        <f>ledp!I104</f>
        <v>0</v>
      </c>
      <c r="J911" s="120">
        <f>ledp!J104</f>
        <v>0</v>
      </c>
      <c r="K911" s="123">
        <f>ledp!K104</f>
        <v>0</v>
      </c>
    </row>
    <row r="912" spans="1:11" s="116" customFormat="1" ht="15" x14ac:dyDescent="0.25">
      <c r="A912" s="111"/>
      <c r="B912" s="112" t="s">
        <v>92</v>
      </c>
      <c r="C912" s="113"/>
      <c r="D912" s="113"/>
      <c r="E912" s="113"/>
      <c r="F912" s="113"/>
      <c r="G912" s="113"/>
      <c r="H912" s="120">
        <f>ledp!H105</f>
        <v>0</v>
      </c>
      <c r="I912" s="120">
        <f>ledp!I105</f>
        <v>0</v>
      </c>
      <c r="J912" s="120">
        <f>ledp!J105</f>
        <v>0</v>
      </c>
      <c r="K912" s="123">
        <f>ledp!K105</f>
        <v>0</v>
      </c>
    </row>
    <row r="913" spans="1:11" s="116" customFormat="1" ht="15" x14ac:dyDescent="0.25">
      <c r="A913" s="111"/>
      <c r="B913" s="112" t="s">
        <v>93</v>
      </c>
      <c r="C913" s="113"/>
      <c r="D913" s="113"/>
      <c r="E913" s="113"/>
      <c r="F913" s="113"/>
      <c r="G913" s="113"/>
      <c r="H913" s="120">
        <f>ledp!H106</f>
        <v>0</v>
      </c>
      <c r="I913" s="120">
        <f>ledp!I106</f>
        <v>0</v>
      </c>
      <c r="J913" s="120">
        <f>ledp!J106</f>
        <v>0</v>
      </c>
      <c r="K913" s="123">
        <f>ledp!K106</f>
        <v>0</v>
      </c>
    </row>
    <row r="914" spans="1:11" s="116" customFormat="1" ht="15" x14ac:dyDescent="0.25">
      <c r="A914" s="111"/>
      <c r="B914" s="112" t="s">
        <v>128</v>
      </c>
      <c r="C914" s="113"/>
      <c r="D914" s="113"/>
      <c r="E914" s="113"/>
      <c r="F914" s="113"/>
      <c r="G914" s="113"/>
      <c r="H914" s="120">
        <f>ledp!H107</f>
        <v>0</v>
      </c>
      <c r="I914" s="120">
        <f>ledp!I107</f>
        <v>0</v>
      </c>
      <c r="J914" s="120">
        <f>ledp!J107</f>
        <v>0</v>
      </c>
      <c r="K914" s="123">
        <f>ledp!K107</f>
        <v>0</v>
      </c>
    </row>
    <row r="915" spans="1:11" s="116" customFormat="1" ht="15" x14ac:dyDescent="0.25">
      <c r="A915" s="111"/>
      <c r="B915" s="112" t="s">
        <v>129</v>
      </c>
      <c r="C915" s="113"/>
      <c r="D915" s="113"/>
      <c r="E915" s="113"/>
      <c r="F915" s="113"/>
      <c r="G915" s="113"/>
      <c r="H915" s="120">
        <f>ledp!H108</f>
        <v>0</v>
      </c>
      <c r="I915" s="120">
        <f>ledp!I108</f>
        <v>0</v>
      </c>
      <c r="J915" s="120">
        <f>ledp!J108</f>
        <v>0</v>
      </c>
      <c r="K915" s="123">
        <f>ledp!K108</f>
        <v>0</v>
      </c>
    </row>
    <row r="916" spans="1:11" x14ac:dyDescent="0.2">
      <c r="A916" s="117"/>
      <c r="B916" s="118"/>
      <c r="C916" s="119"/>
      <c r="D916" s="119"/>
      <c r="E916" s="119"/>
      <c r="F916" s="119"/>
      <c r="G916" s="119"/>
      <c r="H916" s="120">
        <f>ledp!H109</f>
        <v>0</v>
      </c>
      <c r="I916" s="120">
        <f>ledp!I109</f>
        <v>0</v>
      </c>
      <c r="J916" s="120">
        <f>ledp!J109</f>
        <v>0</v>
      </c>
      <c r="K916" s="123">
        <f>ledp!K109</f>
        <v>0</v>
      </c>
    </row>
    <row r="917" spans="1:11" x14ac:dyDescent="0.2">
      <c r="A917" s="117" t="s">
        <v>481</v>
      </c>
      <c r="B917" s="118" t="s">
        <v>130</v>
      </c>
      <c r="C917" s="119">
        <v>603481</v>
      </c>
      <c r="D917" s="119">
        <v>48831.75</v>
      </c>
      <c r="E917" s="119">
        <v>292990.5</v>
      </c>
      <c r="F917" s="119">
        <v>310490.5</v>
      </c>
      <c r="G917" s="119">
        <v>48.55</v>
      </c>
      <c r="H917" s="120">
        <f>ledp!H110</f>
        <v>0</v>
      </c>
      <c r="I917" s="120">
        <f>ledp!I110</f>
        <v>603481</v>
      </c>
      <c r="J917" s="120">
        <f>ledp!J110</f>
        <v>905221.5</v>
      </c>
      <c r="K917" s="123">
        <f>ledp!K110</f>
        <v>959534.79</v>
      </c>
    </row>
    <row r="918" spans="1:11" x14ac:dyDescent="0.2">
      <c r="A918" s="117" t="s">
        <v>482</v>
      </c>
      <c r="B918" s="118" t="s">
        <v>131</v>
      </c>
      <c r="C918" s="119">
        <v>55295</v>
      </c>
      <c r="D918" s="119">
        <v>0</v>
      </c>
      <c r="E918" s="119">
        <v>0</v>
      </c>
      <c r="F918" s="119">
        <v>55295</v>
      </c>
      <c r="G918" s="119">
        <v>0</v>
      </c>
      <c r="H918" s="120">
        <f>ledp!H111</f>
        <v>0</v>
      </c>
      <c r="I918" s="120">
        <f>ledp!I111</f>
        <v>55295</v>
      </c>
      <c r="J918" s="120">
        <f>ledp!J111</f>
        <v>82942.5</v>
      </c>
      <c r="K918" s="123">
        <f>ledp!K111</f>
        <v>87919.05</v>
      </c>
    </row>
    <row r="919" spans="1:11" x14ac:dyDescent="0.2">
      <c r="A919" s="117" t="s">
        <v>483</v>
      </c>
      <c r="B919" s="118" t="s">
        <v>132</v>
      </c>
      <c r="C919" s="119">
        <v>24000</v>
      </c>
      <c r="D919" s="119">
        <v>2000</v>
      </c>
      <c r="E919" s="119">
        <v>12000</v>
      </c>
      <c r="F919" s="119">
        <v>12000</v>
      </c>
      <c r="G919" s="119">
        <v>50</v>
      </c>
      <c r="H919" s="120">
        <f>ledp!H112</f>
        <v>0</v>
      </c>
      <c r="I919" s="120">
        <f>ledp!I112</f>
        <v>24000</v>
      </c>
      <c r="J919" s="120">
        <f>ledp!J112</f>
        <v>36000</v>
      </c>
      <c r="K919" s="123">
        <f>ledp!K112</f>
        <v>38160</v>
      </c>
    </row>
    <row r="920" spans="1:11" x14ac:dyDescent="0.2">
      <c r="A920" s="117" t="s">
        <v>484</v>
      </c>
      <c r="B920" s="118" t="s">
        <v>133</v>
      </c>
      <c r="C920" s="119">
        <v>6264</v>
      </c>
      <c r="D920" s="119">
        <v>0</v>
      </c>
      <c r="E920" s="119">
        <v>0</v>
      </c>
      <c r="F920" s="119">
        <v>6264</v>
      </c>
      <c r="G920" s="119">
        <v>0</v>
      </c>
      <c r="H920" s="120">
        <f>ledp!H113</f>
        <v>0</v>
      </c>
      <c r="I920" s="120">
        <f>ledp!I113</f>
        <v>6264</v>
      </c>
      <c r="J920" s="120">
        <f>ledp!J113</f>
        <v>9396</v>
      </c>
      <c r="K920" s="123">
        <f>ledp!K113</f>
        <v>9959.76</v>
      </c>
    </row>
    <row r="921" spans="1:11" x14ac:dyDescent="0.2">
      <c r="A921" s="117" t="s">
        <v>485</v>
      </c>
      <c r="B921" s="118" t="s">
        <v>135</v>
      </c>
      <c r="C921" s="119">
        <v>18562</v>
      </c>
      <c r="D921" s="119">
        <v>0</v>
      </c>
      <c r="E921" s="119">
        <v>0</v>
      </c>
      <c r="F921" s="119">
        <v>18562</v>
      </c>
      <c r="G921" s="119">
        <v>0</v>
      </c>
      <c r="H921" s="120">
        <f>ledp!H114</f>
        <v>0</v>
      </c>
      <c r="I921" s="120">
        <f>ledp!I114</f>
        <v>18562</v>
      </c>
      <c r="J921" s="120">
        <f>ledp!J114</f>
        <v>27843</v>
      </c>
      <c r="K921" s="123">
        <f>ledp!K114</f>
        <v>29513.58</v>
      </c>
    </row>
    <row r="922" spans="1:11" x14ac:dyDescent="0.2">
      <c r="A922" s="117" t="s">
        <v>486</v>
      </c>
      <c r="B922" s="118" t="s">
        <v>136</v>
      </c>
      <c r="C922" s="119">
        <v>141150</v>
      </c>
      <c r="D922" s="119">
        <v>12207.94</v>
      </c>
      <c r="E922" s="119">
        <v>73247.64</v>
      </c>
      <c r="F922" s="119">
        <v>67902.36</v>
      </c>
      <c r="G922" s="119">
        <v>51.89</v>
      </c>
      <c r="H922" s="120">
        <f>ledp!H115</f>
        <v>0</v>
      </c>
      <c r="I922" s="120">
        <f>ledp!I115</f>
        <v>141150</v>
      </c>
      <c r="J922" s="120">
        <f>ledp!J115</f>
        <v>211725</v>
      </c>
      <c r="K922" s="123">
        <f>ledp!K115</f>
        <v>224428.5</v>
      </c>
    </row>
    <row r="923" spans="1:11" x14ac:dyDescent="0.2">
      <c r="A923" s="117" t="s">
        <v>487</v>
      </c>
      <c r="B923" s="118" t="s">
        <v>138</v>
      </c>
      <c r="C923" s="119">
        <v>11292</v>
      </c>
      <c r="D923" s="119">
        <v>0</v>
      </c>
      <c r="E923" s="119">
        <v>0</v>
      </c>
      <c r="F923" s="119">
        <v>11292</v>
      </c>
      <c r="G923" s="119">
        <v>0</v>
      </c>
      <c r="H923" s="120">
        <f>ledp!H116</f>
        <v>0</v>
      </c>
      <c r="I923" s="120">
        <f>ledp!I116</f>
        <v>11292</v>
      </c>
      <c r="J923" s="120">
        <f>ledp!J116</f>
        <v>16938</v>
      </c>
      <c r="K923" s="123">
        <f>ledp!K116</f>
        <v>17954.28</v>
      </c>
    </row>
    <row r="924" spans="1:11" x14ac:dyDescent="0.2">
      <c r="A924" s="117" t="s">
        <v>488</v>
      </c>
      <c r="B924" s="118" t="s">
        <v>142</v>
      </c>
      <c r="C924" s="119">
        <v>15692</v>
      </c>
      <c r="D924" s="119">
        <v>1307.7</v>
      </c>
      <c r="E924" s="119">
        <v>7846.2</v>
      </c>
      <c r="F924" s="119">
        <v>7845.8</v>
      </c>
      <c r="G924" s="119">
        <v>50</v>
      </c>
      <c r="H924" s="120">
        <f>ledp!H117</f>
        <v>0</v>
      </c>
      <c r="I924" s="120">
        <f>ledp!I117</f>
        <v>15692</v>
      </c>
      <c r="J924" s="120">
        <f>ledp!J117</f>
        <v>23538</v>
      </c>
      <c r="K924" s="123">
        <f>ledp!K117</f>
        <v>24950.28</v>
      </c>
    </row>
    <row r="925" spans="1:11" x14ac:dyDescent="0.2">
      <c r="A925" s="117"/>
      <c r="B925" s="118"/>
      <c r="C925" s="119"/>
      <c r="D925" s="119"/>
      <c r="E925" s="119"/>
      <c r="F925" s="119"/>
      <c r="G925" s="119"/>
      <c r="H925" s="120">
        <f>ledp!H118</f>
        <v>0</v>
      </c>
      <c r="I925" s="120">
        <f>ledp!I118</f>
        <v>0</v>
      </c>
      <c r="J925" s="120">
        <f>ledp!J118</f>
        <v>0</v>
      </c>
      <c r="K925" s="123">
        <f>ledp!K118</f>
        <v>0</v>
      </c>
    </row>
    <row r="926" spans="1:11" s="116" customFormat="1" ht="15" x14ac:dyDescent="0.25">
      <c r="A926" s="111"/>
      <c r="B926" s="112" t="s">
        <v>143</v>
      </c>
      <c r="C926" s="113">
        <v>875736</v>
      </c>
      <c r="D926" s="113">
        <v>64347.39</v>
      </c>
      <c r="E926" s="113">
        <v>386084.34</v>
      </c>
      <c r="F926" s="113">
        <v>489651.66</v>
      </c>
      <c r="G926" s="113">
        <v>44.08</v>
      </c>
      <c r="H926" s="120">
        <f>ledp!H119</f>
        <v>0</v>
      </c>
      <c r="I926" s="120">
        <f>ledp!I119</f>
        <v>875736</v>
      </c>
      <c r="J926" s="120">
        <f>ledp!J119</f>
        <v>1313604</v>
      </c>
      <c r="K926" s="123">
        <f>ledp!K119</f>
        <v>1392420.24</v>
      </c>
    </row>
    <row r="927" spans="1:11" s="116" customFormat="1" ht="15" x14ac:dyDescent="0.25">
      <c r="A927" s="111"/>
      <c r="B927" s="112"/>
      <c r="C927" s="113"/>
      <c r="D927" s="113"/>
      <c r="E927" s="113"/>
      <c r="F927" s="113"/>
      <c r="G927" s="113"/>
      <c r="H927" s="120">
        <f>ledp!H120</f>
        <v>0</v>
      </c>
      <c r="I927" s="120">
        <f>ledp!I120</f>
        <v>0</v>
      </c>
      <c r="J927" s="120">
        <f>ledp!J120</f>
        <v>0</v>
      </c>
      <c r="K927" s="123">
        <f>ledp!K120</f>
        <v>0</v>
      </c>
    </row>
    <row r="928" spans="1:11" s="116" customFormat="1" ht="15" x14ac:dyDescent="0.25">
      <c r="A928" s="111"/>
      <c r="B928" s="112" t="s">
        <v>144</v>
      </c>
      <c r="C928" s="113"/>
      <c r="D928" s="113"/>
      <c r="E928" s="113"/>
      <c r="F928" s="113"/>
      <c r="G928" s="113"/>
      <c r="H928" s="120">
        <f>ledp!H121</f>
        <v>0</v>
      </c>
      <c r="I928" s="120">
        <f>ledp!I121</f>
        <v>0</v>
      </c>
      <c r="J928" s="120">
        <f>ledp!J121</f>
        <v>0</v>
      </c>
      <c r="K928" s="123">
        <f>ledp!K121</f>
        <v>0</v>
      </c>
    </row>
    <row r="929" spans="1:11" x14ac:dyDescent="0.2">
      <c r="A929" s="117"/>
      <c r="B929" s="118"/>
      <c r="C929" s="119"/>
      <c r="D929" s="119"/>
      <c r="E929" s="119"/>
      <c r="F929" s="119"/>
      <c r="G929" s="119"/>
      <c r="H929" s="120">
        <f>ledp!H122</f>
        <v>0</v>
      </c>
      <c r="I929" s="120">
        <f>ledp!I122</f>
        <v>0</v>
      </c>
      <c r="J929" s="120">
        <f>ledp!J122</f>
        <v>0</v>
      </c>
      <c r="K929" s="123">
        <f>ledp!K122</f>
        <v>0</v>
      </c>
    </row>
    <row r="930" spans="1:11" x14ac:dyDescent="0.2">
      <c r="A930" s="117" t="s">
        <v>489</v>
      </c>
      <c r="B930" s="118" t="s">
        <v>145</v>
      </c>
      <c r="C930" s="119">
        <v>76</v>
      </c>
      <c r="D930" s="119">
        <v>8.75</v>
      </c>
      <c r="E930" s="119">
        <v>52.5</v>
      </c>
      <c r="F930" s="119">
        <v>23.5</v>
      </c>
      <c r="G930" s="119">
        <v>69.069999999999993</v>
      </c>
      <c r="H930" s="120">
        <f>ledp!H123</f>
        <v>0</v>
      </c>
      <c r="I930" s="120">
        <f>ledp!I123</f>
        <v>76</v>
      </c>
      <c r="J930" s="120">
        <f>ledp!J123</f>
        <v>114</v>
      </c>
      <c r="K930" s="123">
        <f>ledp!K123</f>
        <v>120.84</v>
      </c>
    </row>
    <row r="931" spans="1:11" x14ac:dyDescent="0.2">
      <c r="A931" s="117" t="s">
        <v>490</v>
      </c>
      <c r="B931" s="118" t="s">
        <v>146</v>
      </c>
      <c r="C931" s="119">
        <v>67190</v>
      </c>
      <c r="D931" s="119">
        <v>4173.6000000000004</v>
      </c>
      <c r="E931" s="119">
        <v>25041.599999999999</v>
      </c>
      <c r="F931" s="119">
        <v>42148.4</v>
      </c>
      <c r="G931" s="119">
        <v>37.26</v>
      </c>
      <c r="H931" s="120">
        <f>ledp!H124</f>
        <v>0</v>
      </c>
      <c r="I931" s="120">
        <f>ledp!I124</f>
        <v>67190</v>
      </c>
      <c r="J931" s="120">
        <f>ledp!J124</f>
        <v>100785</v>
      </c>
      <c r="K931" s="123">
        <f>ledp!K124</f>
        <v>106832.1</v>
      </c>
    </row>
    <row r="932" spans="1:11" x14ac:dyDescent="0.2">
      <c r="A932" s="117" t="s">
        <v>491</v>
      </c>
      <c r="B932" s="118" t="s">
        <v>147</v>
      </c>
      <c r="C932" s="119">
        <v>193294</v>
      </c>
      <c r="D932" s="119">
        <v>10742.99</v>
      </c>
      <c r="E932" s="119">
        <v>64457.919999999998</v>
      </c>
      <c r="F932" s="119">
        <v>128836.08</v>
      </c>
      <c r="G932" s="119">
        <v>33.340000000000003</v>
      </c>
      <c r="H932" s="120">
        <f>ledp!H125</f>
        <v>0</v>
      </c>
      <c r="I932" s="120">
        <f>ledp!I125</f>
        <v>193294</v>
      </c>
      <c r="J932" s="120">
        <f>ledp!J125</f>
        <v>289941</v>
      </c>
      <c r="K932" s="123">
        <f>ledp!K125</f>
        <v>307337.46000000002</v>
      </c>
    </row>
    <row r="933" spans="1:11" x14ac:dyDescent="0.2">
      <c r="A933" s="117" t="s">
        <v>492</v>
      </c>
      <c r="B933" s="118" t="s">
        <v>148</v>
      </c>
      <c r="C933" s="119">
        <v>3569</v>
      </c>
      <c r="D933" s="119">
        <v>148.72</v>
      </c>
      <c r="E933" s="119">
        <v>892.32</v>
      </c>
      <c r="F933" s="119">
        <v>2676.68</v>
      </c>
      <c r="G933" s="119">
        <v>25</v>
      </c>
      <c r="H933" s="120">
        <f>ledp!H126</f>
        <v>0</v>
      </c>
      <c r="I933" s="120">
        <f>ledp!I126</f>
        <v>3569</v>
      </c>
      <c r="J933" s="120">
        <f>ledp!J126</f>
        <v>5353.5</v>
      </c>
      <c r="K933" s="123">
        <f>ledp!K126</f>
        <v>5674.71</v>
      </c>
    </row>
    <row r="934" spans="1:11" x14ac:dyDescent="0.2">
      <c r="A934" s="117"/>
      <c r="B934" s="118"/>
      <c r="C934" s="119"/>
      <c r="D934" s="119"/>
      <c r="E934" s="119"/>
      <c r="F934" s="119"/>
      <c r="G934" s="119"/>
      <c r="H934" s="120">
        <f>ledp!H127</f>
        <v>0</v>
      </c>
      <c r="I934" s="120">
        <f>ledp!I127</f>
        <v>0</v>
      </c>
      <c r="J934" s="120">
        <f>ledp!J127</f>
        <v>0</v>
      </c>
      <c r="K934" s="123">
        <f>ledp!K127</f>
        <v>0</v>
      </c>
    </row>
    <row r="935" spans="1:11" s="116" customFormat="1" ht="15" x14ac:dyDescent="0.25">
      <c r="A935" s="111"/>
      <c r="B935" s="112" t="s">
        <v>149</v>
      </c>
      <c r="C935" s="113">
        <v>264129</v>
      </c>
      <c r="D935" s="113">
        <v>15074.06</v>
      </c>
      <c r="E935" s="113">
        <v>90444.34</v>
      </c>
      <c r="F935" s="113">
        <v>173684.66</v>
      </c>
      <c r="G935" s="113">
        <v>34.24</v>
      </c>
      <c r="H935" s="120">
        <f>ledp!H128</f>
        <v>0</v>
      </c>
      <c r="I935" s="120">
        <f>ledp!I128</f>
        <v>264129</v>
      </c>
      <c r="J935" s="120">
        <f>ledp!J128</f>
        <v>396193.5</v>
      </c>
      <c r="K935" s="123">
        <f>ledp!K128</f>
        <v>419965.11</v>
      </c>
    </row>
    <row r="936" spans="1:11" s="116" customFormat="1" ht="15" x14ac:dyDescent="0.25">
      <c r="A936" s="111"/>
      <c r="B936" s="112"/>
      <c r="C936" s="113"/>
      <c r="D936" s="113"/>
      <c r="E936" s="113"/>
      <c r="F936" s="113"/>
      <c r="G936" s="113"/>
      <c r="H936" s="120">
        <f>ledp!H129</f>
        <v>0</v>
      </c>
      <c r="I936" s="120">
        <f>ledp!I129</f>
        <v>0</v>
      </c>
      <c r="J936" s="120">
        <f>ledp!J129</f>
        <v>0</v>
      </c>
      <c r="K936" s="123">
        <f>ledp!K129</f>
        <v>0</v>
      </c>
    </row>
    <row r="937" spans="1:11" s="116" customFormat="1" ht="15" x14ac:dyDescent="0.25">
      <c r="A937" s="111"/>
      <c r="B937" s="112" t="s">
        <v>150</v>
      </c>
      <c r="C937" s="113"/>
      <c r="D937" s="113"/>
      <c r="E937" s="113"/>
      <c r="F937" s="113"/>
      <c r="G937" s="113"/>
      <c r="H937" s="120">
        <f>ledp!H130</f>
        <v>0</v>
      </c>
      <c r="I937" s="120">
        <f>ledp!I130</f>
        <v>0</v>
      </c>
      <c r="J937" s="120">
        <f>ledp!J130</f>
        <v>0</v>
      </c>
      <c r="K937" s="123">
        <f>ledp!K130</f>
        <v>0</v>
      </c>
    </row>
    <row r="938" spans="1:11" x14ac:dyDescent="0.2">
      <c r="A938" s="117"/>
      <c r="B938" s="118"/>
      <c r="C938" s="119"/>
      <c r="D938" s="119"/>
      <c r="E938" s="119"/>
      <c r="F938" s="119"/>
      <c r="G938" s="119"/>
      <c r="H938" s="120">
        <f>ledp!H131</f>
        <v>0</v>
      </c>
      <c r="I938" s="120">
        <f>ledp!I131</f>
        <v>0</v>
      </c>
      <c r="J938" s="120">
        <f>ledp!J131</f>
        <v>0</v>
      </c>
      <c r="K938" s="123">
        <f>ledp!K131</f>
        <v>0</v>
      </c>
    </row>
    <row r="939" spans="1:11" x14ac:dyDescent="0.2">
      <c r="A939" s="117" t="s">
        <v>493</v>
      </c>
      <c r="B939" s="118" t="s">
        <v>151</v>
      </c>
      <c r="C939" s="119">
        <v>3695</v>
      </c>
      <c r="D939" s="119">
        <v>0</v>
      </c>
      <c r="E939" s="119">
        <v>0</v>
      </c>
      <c r="F939" s="119">
        <v>3695</v>
      </c>
      <c r="G939" s="119">
        <v>0</v>
      </c>
      <c r="H939" s="120">
        <f>ledp!H132</f>
        <v>0</v>
      </c>
      <c r="I939" s="120">
        <f>ledp!I132</f>
        <v>3695</v>
      </c>
      <c r="J939" s="120">
        <f>ledp!J132</f>
        <v>5542.5</v>
      </c>
      <c r="K939" s="123">
        <f>ledp!K132</f>
        <v>5875.05</v>
      </c>
    </row>
    <row r="940" spans="1:11" x14ac:dyDescent="0.2">
      <c r="A940" s="117" t="s">
        <v>494</v>
      </c>
      <c r="B940" s="118" t="s">
        <v>152</v>
      </c>
      <c r="C940" s="119">
        <v>5522</v>
      </c>
      <c r="D940" s="119">
        <v>0</v>
      </c>
      <c r="E940" s="119">
        <v>0</v>
      </c>
      <c r="F940" s="119">
        <v>5522</v>
      </c>
      <c r="G940" s="119">
        <v>0</v>
      </c>
      <c r="H940" s="120">
        <f>ledp!H133</f>
        <v>0</v>
      </c>
      <c r="I940" s="120">
        <f>ledp!I133</f>
        <v>5522</v>
      </c>
      <c r="J940" s="120">
        <f>ledp!J133</f>
        <v>8283</v>
      </c>
      <c r="K940" s="123">
        <f>ledp!K133</f>
        <v>8779.98</v>
      </c>
    </row>
    <row r="941" spans="1:11" x14ac:dyDescent="0.2">
      <c r="A941" s="117" t="s">
        <v>495</v>
      </c>
      <c r="B941" s="118" t="s">
        <v>153</v>
      </c>
      <c r="C941" s="119">
        <v>7287</v>
      </c>
      <c r="D941" s="119">
        <v>0</v>
      </c>
      <c r="E941" s="119">
        <v>0</v>
      </c>
      <c r="F941" s="119">
        <v>7287</v>
      </c>
      <c r="G941" s="119">
        <v>0</v>
      </c>
      <c r="H941" s="120">
        <f>ledp!H134</f>
        <v>0</v>
      </c>
      <c r="I941" s="120">
        <f>ledp!I134</f>
        <v>7287</v>
      </c>
      <c r="J941" s="120">
        <f>ledp!J134</f>
        <v>10930.5</v>
      </c>
      <c r="K941" s="123">
        <f>ledp!K134</f>
        <v>11586.33</v>
      </c>
    </row>
    <row r="942" spans="1:11" x14ac:dyDescent="0.2">
      <c r="A942" s="117"/>
      <c r="B942" s="118"/>
      <c r="C942" s="119"/>
      <c r="D942" s="119"/>
      <c r="E942" s="119"/>
      <c r="F942" s="119"/>
      <c r="G942" s="119"/>
      <c r="H942" s="120">
        <f>ledp!H135</f>
        <v>0</v>
      </c>
      <c r="I942" s="120">
        <f>ledp!I135</f>
        <v>0</v>
      </c>
      <c r="J942" s="120">
        <f>ledp!J135</f>
        <v>0</v>
      </c>
      <c r="K942" s="123">
        <f>ledp!K135</f>
        <v>0</v>
      </c>
    </row>
    <row r="943" spans="1:11" s="116" customFormat="1" ht="15" x14ac:dyDescent="0.25">
      <c r="A943" s="111"/>
      <c r="B943" s="112" t="s">
        <v>154</v>
      </c>
      <c r="C943" s="113">
        <v>16504</v>
      </c>
      <c r="D943" s="113">
        <v>0</v>
      </c>
      <c r="E943" s="113">
        <v>0</v>
      </c>
      <c r="F943" s="113">
        <v>16504</v>
      </c>
      <c r="G943" s="113">
        <v>0</v>
      </c>
      <c r="H943" s="120">
        <f>ledp!H136</f>
        <v>0</v>
      </c>
      <c r="I943" s="120">
        <f>ledp!I136</f>
        <v>16504</v>
      </c>
      <c r="J943" s="120">
        <f>ledp!J136</f>
        <v>24756</v>
      </c>
      <c r="K943" s="123">
        <f>ledp!K136</f>
        <v>26241.360000000001</v>
      </c>
    </row>
    <row r="944" spans="1:11" s="116" customFormat="1" ht="15" x14ac:dyDescent="0.25">
      <c r="A944" s="111"/>
      <c r="B944" s="112"/>
      <c r="C944" s="113"/>
      <c r="D944" s="113"/>
      <c r="E944" s="113"/>
      <c r="F944" s="113"/>
      <c r="G944" s="113"/>
      <c r="H944" s="120">
        <f>ledp!H137</f>
        <v>0</v>
      </c>
      <c r="I944" s="120">
        <f>ledp!I137</f>
        <v>0</v>
      </c>
      <c r="J944" s="120">
        <f>ledp!J137</f>
        <v>0</v>
      </c>
      <c r="K944" s="123">
        <f>ledp!K137</f>
        <v>0</v>
      </c>
    </row>
    <row r="945" spans="1:11" s="116" customFormat="1" ht="15" x14ac:dyDescent="0.25">
      <c r="A945" s="111"/>
      <c r="B945" s="112" t="s">
        <v>155</v>
      </c>
      <c r="C945" s="113">
        <v>1156369</v>
      </c>
      <c r="D945" s="113">
        <v>79421.45</v>
      </c>
      <c r="E945" s="113">
        <v>476528.68</v>
      </c>
      <c r="F945" s="113">
        <v>679840.32</v>
      </c>
      <c r="G945" s="113">
        <v>41.2</v>
      </c>
      <c r="H945" s="120">
        <f>ledp!H138</f>
        <v>0</v>
      </c>
      <c r="I945" s="120">
        <f>ledp!I138</f>
        <v>1156369</v>
      </c>
      <c r="J945" s="120">
        <f>ledp!J138</f>
        <v>1734553.5</v>
      </c>
      <c r="K945" s="123">
        <f>ledp!K138</f>
        <v>1838626.71</v>
      </c>
    </row>
    <row r="946" spans="1:11" s="116" customFormat="1" ht="15" x14ac:dyDescent="0.25">
      <c r="A946" s="111"/>
      <c r="B946" s="112"/>
      <c r="C946" s="113"/>
      <c r="D946" s="113"/>
      <c r="E946" s="113"/>
      <c r="F946" s="113"/>
      <c r="G946" s="113"/>
      <c r="H946" s="120">
        <f>ledp!H139</f>
        <v>0</v>
      </c>
      <c r="I946" s="120">
        <f>ledp!I139</f>
        <v>0</v>
      </c>
      <c r="J946" s="120">
        <f>ledp!J139</f>
        <v>0</v>
      </c>
      <c r="K946" s="123">
        <f>ledp!K139</f>
        <v>0</v>
      </c>
    </row>
    <row r="947" spans="1:11" s="116" customFormat="1" ht="15" x14ac:dyDescent="0.25">
      <c r="A947" s="111"/>
      <c r="B947" s="112" t="s">
        <v>156</v>
      </c>
      <c r="C947" s="113">
        <v>1156369</v>
      </c>
      <c r="D947" s="113">
        <v>79421.45</v>
      </c>
      <c r="E947" s="113">
        <v>476528.68</v>
      </c>
      <c r="F947" s="113">
        <v>679840.32</v>
      </c>
      <c r="G947" s="113">
        <v>41.2</v>
      </c>
      <c r="H947" s="120">
        <f>ledp!H140</f>
        <v>0</v>
      </c>
      <c r="I947" s="120">
        <f>ledp!I140</f>
        <v>1156369</v>
      </c>
      <c r="J947" s="120">
        <f>ledp!J140</f>
        <v>1734553.5</v>
      </c>
      <c r="K947" s="123">
        <f>ledp!K140</f>
        <v>1838626.71</v>
      </c>
    </row>
    <row r="948" spans="1:11" s="116" customFormat="1" ht="15" x14ac:dyDescent="0.25">
      <c r="A948" s="111"/>
      <c r="B948" s="112"/>
      <c r="C948" s="113"/>
      <c r="D948" s="113"/>
      <c r="E948" s="113"/>
      <c r="F948" s="113"/>
      <c r="G948" s="113"/>
      <c r="H948" s="120">
        <f>ledp!H141</f>
        <v>0</v>
      </c>
      <c r="I948" s="120">
        <f>ledp!I141</f>
        <v>0</v>
      </c>
      <c r="J948" s="120">
        <f>ledp!J141</f>
        <v>0</v>
      </c>
      <c r="K948" s="123">
        <f>ledp!K141</f>
        <v>0</v>
      </c>
    </row>
    <row r="949" spans="1:11" s="116" customFormat="1" ht="15" x14ac:dyDescent="0.25">
      <c r="A949" s="111"/>
      <c r="B949" s="112" t="s">
        <v>186</v>
      </c>
      <c r="C949" s="113"/>
      <c r="D949" s="113"/>
      <c r="E949" s="113"/>
      <c r="F949" s="113"/>
      <c r="G949" s="113"/>
      <c r="H949" s="120">
        <f>ledp!H142</f>
        <v>0</v>
      </c>
      <c r="I949" s="120">
        <f>ledp!I142</f>
        <v>0</v>
      </c>
      <c r="J949" s="120">
        <f>ledp!J142</f>
        <v>0</v>
      </c>
      <c r="K949" s="123">
        <f>ledp!K142</f>
        <v>0</v>
      </c>
    </row>
    <row r="950" spans="1:11" s="116" customFormat="1" ht="15" x14ac:dyDescent="0.25">
      <c r="A950" s="111"/>
      <c r="B950" s="112" t="s">
        <v>187</v>
      </c>
      <c r="C950" s="113"/>
      <c r="D950" s="113"/>
      <c r="E950" s="113"/>
      <c r="F950" s="113"/>
      <c r="G950" s="113"/>
      <c r="H950" s="120">
        <f>ledp!H143</f>
        <v>0</v>
      </c>
      <c r="I950" s="120">
        <f>ledp!I143</f>
        <v>0</v>
      </c>
      <c r="J950" s="120">
        <f>ledp!J143</f>
        <v>0</v>
      </c>
      <c r="K950" s="123">
        <f>ledp!K143</f>
        <v>0</v>
      </c>
    </row>
    <row r="951" spans="1:11" s="116" customFormat="1" ht="15" x14ac:dyDescent="0.25">
      <c r="A951" s="111"/>
      <c r="B951" s="112"/>
      <c r="C951" s="113"/>
      <c r="D951" s="113"/>
      <c r="E951" s="113"/>
      <c r="F951" s="113"/>
      <c r="G951" s="113"/>
      <c r="H951" s="120">
        <f>ledp!H144</f>
        <v>0</v>
      </c>
      <c r="I951" s="120">
        <f>ledp!I144</f>
        <v>0</v>
      </c>
      <c r="J951" s="120">
        <f>ledp!J144</f>
        <v>0</v>
      </c>
      <c r="K951" s="123">
        <f>ledp!K144</f>
        <v>0</v>
      </c>
    </row>
    <row r="952" spans="1:11" x14ac:dyDescent="0.2">
      <c r="A952" s="117" t="s">
        <v>496</v>
      </c>
      <c r="B952" s="118" t="s">
        <v>189</v>
      </c>
      <c r="C952" s="119">
        <v>194767</v>
      </c>
      <c r="D952" s="119">
        <v>0</v>
      </c>
      <c r="E952" s="119">
        <v>0</v>
      </c>
      <c r="F952" s="119">
        <v>194767</v>
      </c>
      <c r="G952" s="119">
        <v>0</v>
      </c>
      <c r="H952" s="120">
        <f>ledp!H145</f>
        <v>0</v>
      </c>
      <c r="I952" s="120">
        <f>ledp!I145</f>
        <v>194767</v>
      </c>
      <c r="J952" s="120">
        <f>ledp!J145</f>
        <v>292150.5</v>
      </c>
      <c r="K952" s="123">
        <f>ledp!K145</f>
        <v>309679.53000000003</v>
      </c>
    </row>
    <row r="953" spans="1:11" x14ac:dyDescent="0.2">
      <c r="A953" s="117" t="s">
        <v>497</v>
      </c>
      <c r="B953" s="118" t="s">
        <v>191</v>
      </c>
      <c r="C953" s="119">
        <v>800527</v>
      </c>
      <c r="D953" s="119">
        <v>113280</v>
      </c>
      <c r="E953" s="119">
        <v>508930</v>
      </c>
      <c r="F953" s="119">
        <v>291597</v>
      </c>
      <c r="G953" s="119">
        <v>63.57</v>
      </c>
      <c r="H953" s="120">
        <f>ledp!H146</f>
        <v>309950</v>
      </c>
      <c r="I953" s="120">
        <f>ledp!I146</f>
        <v>1110477</v>
      </c>
      <c r="J953" s="120">
        <f>ledp!J146</f>
        <v>1665715.5</v>
      </c>
      <c r="K953" s="123">
        <f>ledp!K146</f>
        <v>1765658.43</v>
      </c>
    </row>
    <row r="954" spans="1:11" x14ac:dyDescent="0.2">
      <c r="A954" s="117"/>
      <c r="B954" s="118"/>
      <c r="C954" s="119"/>
      <c r="D954" s="119"/>
      <c r="E954" s="119"/>
      <c r="F954" s="119"/>
      <c r="G954" s="119"/>
      <c r="H954" s="120">
        <f>ledp!H147</f>
        <v>0</v>
      </c>
      <c r="I954" s="120">
        <f>ledp!I147</f>
        <v>0</v>
      </c>
      <c r="J954" s="120">
        <f>ledp!J147</f>
        <v>0</v>
      </c>
      <c r="K954" s="123">
        <f>ledp!K147</f>
        <v>0</v>
      </c>
    </row>
    <row r="955" spans="1:11" s="116" customFormat="1" ht="15" x14ac:dyDescent="0.25">
      <c r="A955" s="111"/>
      <c r="B955" s="112" t="s">
        <v>196</v>
      </c>
      <c r="C955" s="113">
        <v>995294</v>
      </c>
      <c r="D955" s="113">
        <v>113280</v>
      </c>
      <c r="E955" s="113">
        <v>508930</v>
      </c>
      <c r="F955" s="113">
        <v>486364</v>
      </c>
      <c r="G955" s="113">
        <v>51.13</v>
      </c>
      <c r="H955" s="120">
        <f>ledp!H148</f>
        <v>309950</v>
      </c>
      <c r="I955" s="120">
        <f>ledp!I148</f>
        <v>1305244</v>
      </c>
      <c r="J955" s="120">
        <f>ledp!J148</f>
        <v>1957866</v>
      </c>
      <c r="K955" s="123">
        <f>ledp!K148</f>
        <v>2075337.96</v>
      </c>
    </row>
    <row r="956" spans="1:11" s="116" customFormat="1" ht="15" x14ac:dyDescent="0.25">
      <c r="A956" s="111"/>
      <c r="B956" s="112"/>
      <c r="C956" s="113"/>
      <c r="D956" s="113"/>
      <c r="E956" s="113"/>
      <c r="F956" s="113"/>
      <c r="G956" s="113"/>
      <c r="H956" s="120">
        <f>ledp!H149</f>
        <v>0</v>
      </c>
      <c r="I956" s="120">
        <f>ledp!I149</f>
        <v>0</v>
      </c>
      <c r="J956" s="120">
        <f>ledp!J149</f>
        <v>0</v>
      </c>
      <c r="K956" s="123">
        <f>ledp!K149</f>
        <v>0</v>
      </c>
    </row>
    <row r="957" spans="1:11" s="116" customFormat="1" ht="15" x14ac:dyDescent="0.25">
      <c r="A957" s="111"/>
      <c r="B957" s="112" t="s">
        <v>197</v>
      </c>
      <c r="C957" s="113"/>
      <c r="D957" s="113"/>
      <c r="E957" s="113"/>
      <c r="F957" s="113"/>
      <c r="G957" s="113"/>
      <c r="H957" s="120">
        <f>ledp!H150</f>
        <v>0</v>
      </c>
      <c r="I957" s="120">
        <f>ledp!I150</f>
        <v>0</v>
      </c>
      <c r="J957" s="120">
        <f>ledp!J150</f>
        <v>0</v>
      </c>
      <c r="K957" s="123">
        <f>ledp!K150</f>
        <v>0</v>
      </c>
    </row>
    <row r="958" spans="1:11" s="116" customFormat="1" ht="15" x14ac:dyDescent="0.25">
      <c r="A958" s="111"/>
      <c r="B958" s="112"/>
      <c r="C958" s="113"/>
      <c r="D958" s="113"/>
      <c r="E958" s="113"/>
      <c r="F958" s="113"/>
      <c r="G958" s="113"/>
      <c r="H958" s="120">
        <f>ledp!H151</f>
        <v>0</v>
      </c>
      <c r="I958" s="120">
        <f>ledp!I151</f>
        <v>0</v>
      </c>
      <c r="J958" s="120">
        <f>ledp!J151</f>
        <v>0</v>
      </c>
      <c r="K958" s="123">
        <f>ledp!K151</f>
        <v>0</v>
      </c>
    </row>
    <row r="959" spans="1:11" x14ac:dyDescent="0.2">
      <c r="A959" s="117" t="s">
        <v>498</v>
      </c>
      <c r="B959" s="118" t="s">
        <v>202</v>
      </c>
      <c r="C959" s="119">
        <v>200000</v>
      </c>
      <c r="D959" s="119">
        <v>0</v>
      </c>
      <c r="E959" s="119">
        <v>196800</v>
      </c>
      <c r="F959" s="119">
        <v>3200</v>
      </c>
      <c r="G959" s="119">
        <v>98.4</v>
      </c>
      <c r="H959" s="120">
        <f>ledp!H152</f>
        <v>0</v>
      </c>
      <c r="I959" s="120">
        <f>ledp!I152</f>
        <v>200000</v>
      </c>
      <c r="J959" s="120">
        <f>ledp!J152</f>
        <v>300000</v>
      </c>
      <c r="K959" s="123">
        <f>ledp!K152</f>
        <v>400000</v>
      </c>
    </row>
    <row r="960" spans="1:11" x14ac:dyDescent="0.2">
      <c r="A960" s="117" t="s">
        <v>499</v>
      </c>
      <c r="B960" s="118" t="s">
        <v>202</v>
      </c>
      <c r="C960" s="119">
        <v>400000</v>
      </c>
      <c r="D960" s="119">
        <v>0</v>
      </c>
      <c r="E960" s="119">
        <v>0</v>
      </c>
      <c r="F960" s="119">
        <v>400000</v>
      </c>
      <c r="G960" s="119">
        <v>0</v>
      </c>
      <c r="H960" s="120">
        <f>ledp!H153</f>
        <v>0</v>
      </c>
      <c r="I960" s="120">
        <f>ledp!I153</f>
        <v>400000</v>
      </c>
      <c r="J960" s="120">
        <f>ledp!J153</f>
        <v>800000</v>
      </c>
      <c r="K960" s="123">
        <f>ledp!K153</f>
        <v>1000000</v>
      </c>
    </row>
    <row r="961" spans="1:11" x14ac:dyDescent="0.2">
      <c r="A961" s="117" t="s">
        <v>500</v>
      </c>
      <c r="B961" s="118" t="s">
        <v>202</v>
      </c>
      <c r="C961" s="119">
        <v>60000</v>
      </c>
      <c r="D961" s="119">
        <v>27300</v>
      </c>
      <c r="E961" s="119">
        <v>33250</v>
      </c>
      <c r="F961" s="119">
        <v>26750</v>
      </c>
      <c r="G961" s="119">
        <v>55.41</v>
      </c>
      <c r="H961" s="120">
        <f>ledp!H154</f>
        <v>0</v>
      </c>
      <c r="I961" s="120">
        <f>ledp!I154</f>
        <v>60000</v>
      </c>
      <c r="J961" s="120">
        <f>ledp!J154</f>
        <v>80000</v>
      </c>
      <c r="K961" s="123">
        <f>ledp!K154</f>
        <v>100000</v>
      </c>
    </row>
    <row r="962" spans="1:11" s="125" customFormat="1" ht="15" x14ac:dyDescent="0.25">
      <c r="A962" s="117" t="s">
        <v>1258</v>
      </c>
      <c r="B962" s="118" t="s">
        <v>1259</v>
      </c>
      <c r="C962" s="119"/>
      <c r="D962" s="119"/>
      <c r="E962" s="119"/>
      <c r="F962" s="119"/>
      <c r="G962" s="119"/>
      <c r="H962" s="120">
        <f>ledp!H155</f>
        <v>423100</v>
      </c>
      <c r="I962" s="120">
        <f>ledp!I155</f>
        <v>423100</v>
      </c>
      <c r="J962" s="120">
        <f>ledp!J155</f>
        <v>0</v>
      </c>
      <c r="K962" s="123">
        <f>ledp!K155</f>
        <v>0</v>
      </c>
    </row>
    <row r="963" spans="1:11" s="125" customFormat="1" ht="15" x14ac:dyDescent="0.25">
      <c r="A963" s="117" t="s">
        <v>1257</v>
      </c>
      <c r="B963" s="118" t="s">
        <v>1260</v>
      </c>
      <c r="C963" s="119"/>
      <c r="D963" s="119"/>
      <c r="E963" s="119"/>
      <c r="F963" s="119"/>
      <c r="G963" s="119"/>
      <c r="H963" s="120">
        <f>ledp!H156</f>
        <v>273868.64</v>
      </c>
      <c r="I963" s="120">
        <f>ledp!I156</f>
        <v>273868.64</v>
      </c>
      <c r="J963" s="120">
        <f>ledp!J156</f>
        <v>0</v>
      </c>
      <c r="K963" s="123">
        <f>ledp!K156</f>
        <v>0</v>
      </c>
    </row>
    <row r="964" spans="1:11" s="125" customFormat="1" ht="15" x14ac:dyDescent="0.25">
      <c r="A964" s="117"/>
      <c r="B964" s="118" t="s">
        <v>1280</v>
      </c>
      <c r="C964" s="119"/>
      <c r="D964" s="119"/>
      <c r="E964" s="119"/>
      <c r="F964" s="119"/>
      <c r="G964" s="119"/>
      <c r="H964" s="120"/>
      <c r="I964" s="120"/>
      <c r="J964" s="120">
        <f>ledp!J157</f>
        <v>1200000</v>
      </c>
      <c r="K964" s="123"/>
    </row>
    <row r="965" spans="1:11" s="125" customFormat="1" ht="15" x14ac:dyDescent="0.25">
      <c r="A965" s="117"/>
      <c r="B965" s="118" t="s">
        <v>1281</v>
      </c>
      <c r="C965" s="119"/>
      <c r="D965" s="119"/>
      <c r="E965" s="119"/>
      <c r="F965" s="119"/>
      <c r="G965" s="119"/>
      <c r="H965" s="120"/>
      <c r="I965" s="120"/>
      <c r="J965" s="120">
        <f>ledp!J158</f>
        <v>900000</v>
      </c>
      <c r="K965" s="123"/>
    </row>
    <row r="966" spans="1:11" s="125" customFormat="1" ht="15" x14ac:dyDescent="0.25">
      <c r="A966" s="117"/>
      <c r="B966" s="118" t="s">
        <v>1282</v>
      </c>
      <c r="C966" s="119"/>
      <c r="D966" s="119"/>
      <c r="E966" s="119"/>
      <c r="F966" s="119"/>
      <c r="G966" s="119"/>
      <c r="H966" s="120"/>
      <c r="I966" s="120"/>
      <c r="J966" s="120">
        <f>ledp!J159</f>
        <v>600000</v>
      </c>
      <c r="K966" s="123"/>
    </row>
    <row r="967" spans="1:11" s="125" customFormat="1" ht="15" x14ac:dyDescent="0.25">
      <c r="A967" s="117"/>
      <c r="B967" s="118" t="s">
        <v>1283</v>
      </c>
      <c r="C967" s="119"/>
      <c r="D967" s="119"/>
      <c r="E967" s="119"/>
      <c r="F967" s="119"/>
      <c r="G967" s="119"/>
      <c r="H967" s="120"/>
      <c r="I967" s="120"/>
      <c r="J967" s="120">
        <f>ledp!J160</f>
        <v>800000</v>
      </c>
      <c r="K967" s="123"/>
    </row>
    <row r="968" spans="1:11" x14ac:dyDescent="0.2">
      <c r="A968" s="117"/>
      <c r="B968" s="118"/>
      <c r="C968" s="119"/>
      <c r="D968" s="119"/>
      <c r="E968" s="119"/>
      <c r="F968" s="119"/>
      <c r="G968" s="119"/>
      <c r="H968" s="120">
        <f>ledp!H161</f>
        <v>0</v>
      </c>
      <c r="I968" s="120">
        <f>ledp!I161</f>
        <v>0</v>
      </c>
      <c r="J968" s="120">
        <f>ledp!J161</f>
        <v>0</v>
      </c>
      <c r="K968" s="123">
        <f>ledp!K161</f>
        <v>0</v>
      </c>
    </row>
    <row r="969" spans="1:11" s="116" customFormat="1" ht="15" x14ac:dyDescent="0.25">
      <c r="A969" s="111"/>
      <c r="B969" s="112" t="s">
        <v>204</v>
      </c>
      <c r="C969" s="113">
        <v>660000</v>
      </c>
      <c r="D969" s="113">
        <v>27300</v>
      </c>
      <c r="E969" s="113">
        <v>230050</v>
      </c>
      <c r="F969" s="113">
        <v>429950</v>
      </c>
      <c r="G969" s="113">
        <v>34.85</v>
      </c>
      <c r="H969" s="120">
        <f>ledp!H162</f>
        <v>696968.64</v>
      </c>
      <c r="I969" s="120">
        <f>ledp!I162</f>
        <v>1356968.6400000001</v>
      </c>
      <c r="J969" s="120">
        <f>ledp!J162</f>
        <v>4680000</v>
      </c>
      <c r="K969" s="123">
        <f>ledp!K162</f>
        <v>2000000</v>
      </c>
    </row>
    <row r="970" spans="1:11" s="116" customFormat="1" ht="15" x14ac:dyDescent="0.25">
      <c r="A970" s="111"/>
      <c r="B970" s="112"/>
      <c r="C970" s="113"/>
      <c r="D970" s="113"/>
      <c r="E970" s="113"/>
      <c r="F970" s="113"/>
      <c r="G970" s="113"/>
      <c r="H970" s="120">
        <f>ledp!H163</f>
        <v>0</v>
      </c>
      <c r="I970" s="120">
        <f>ledp!I163</f>
        <v>0</v>
      </c>
      <c r="J970" s="120">
        <f>ledp!J163</f>
        <v>0</v>
      </c>
      <c r="K970" s="123">
        <f>ledp!K163</f>
        <v>0</v>
      </c>
    </row>
    <row r="971" spans="1:11" s="116" customFormat="1" ht="15" x14ac:dyDescent="0.25">
      <c r="A971" s="111"/>
      <c r="B971" s="112" t="s">
        <v>205</v>
      </c>
      <c r="C971" s="113"/>
      <c r="D971" s="113"/>
      <c r="E971" s="113"/>
      <c r="F971" s="113"/>
      <c r="G971" s="113"/>
      <c r="H971" s="120">
        <f>ledp!H164</f>
        <v>0</v>
      </c>
      <c r="I971" s="120">
        <f>ledp!I164</f>
        <v>0</v>
      </c>
      <c r="J971" s="120">
        <f>ledp!J164</f>
        <v>0</v>
      </c>
      <c r="K971" s="123">
        <f>ledp!K164</f>
        <v>0</v>
      </c>
    </row>
    <row r="972" spans="1:11" x14ac:dyDescent="0.2">
      <c r="A972" s="117"/>
      <c r="B972" s="118"/>
      <c r="C972" s="119"/>
      <c r="D972" s="119"/>
      <c r="E972" s="119"/>
      <c r="F972" s="119"/>
      <c r="G972" s="119"/>
      <c r="H972" s="120">
        <f>ledp!H165</f>
        <v>0</v>
      </c>
      <c r="I972" s="120">
        <f>ledp!I165</f>
        <v>0</v>
      </c>
      <c r="J972" s="120">
        <f>ledp!J165</f>
        <v>0</v>
      </c>
      <c r="K972" s="123">
        <f>ledp!K165</f>
        <v>0</v>
      </c>
    </row>
    <row r="973" spans="1:11" x14ac:dyDescent="0.2">
      <c r="A973" s="117" t="s">
        <v>501</v>
      </c>
      <c r="B973" s="118" t="s">
        <v>215</v>
      </c>
      <c r="C973" s="119">
        <v>300000</v>
      </c>
      <c r="D973" s="119">
        <v>0</v>
      </c>
      <c r="E973" s="119">
        <v>0</v>
      </c>
      <c r="F973" s="119">
        <v>300000</v>
      </c>
      <c r="G973" s="119">
        <v>0</v>
      </c>
      <c r="H973" s="120">
        <f>ledp!H166</f>
        <v>0</v>
      </c>
      <c r="I973" s="120">
        <f>ledp!I166</f>
        <v>300000</v>
      </c>
      <c r="J973" s="120">
        <f>ledp!J166</f>
        <v>0</v>
      </c>
      <c r="K973" s="123">
        <f>ledp!K166</f>
        <v>100000</v>
      </c>
    </row>
    <row r="974" spans="1:11" x14ac:dyDescent="0.2">
      <c r="A974" s="117" t="s">
        <v>502</v>
      </c>
      <c r="B974" s="118" t="s">
        <v>215</v>
      </c>
      <c r="C974" s="119">
        <v>70377</v>
      </c>
      <c r="D974" s="119">
        <v>4200</v>
      </c>
      <c r="E974" s="119">
        <v>25010</v>
      </c>
      <c r="F974" s="119">
        <v>45367</v>
      </c>
      <c r="G974" s="119">
        <v>35.53</v>
      </c>
      <c r="H974" s="120">
        <f>ledp!H167</f>
        <v>0</v>
      </c>
      <c r="I974" s="120">
        <f>ledp!I167</f>
        <v>70377</v>
      </c>
      <c r="J974" s="120">
        <f>ledp!J167</f>
        <v>105565.5</v>
      </c>
      <c r="K974" s="123">
        <f>ledp!K167</f>
        <v>111899.43</v>
      </c>
    </row>
    <row r="975" spans="1:11" x14ac:dyDescent="0.2">
      <c r="A975" s="117"/>
      <c r="B975" s="118"/>
      <c r="C975" s="119"/>
      <c r="D975" s="119"/>
      <c r="E975" s="119"/>
      <c r="F975" s="119"/>
      <c r="G975" s="119"/>
      <c r="H975" s="120">
        <f>ledp!H168</f>
        <v>0</v>
      </c>
      <c r="I975" s="120">
        <f>ledp!I168</f>
        <v>0</v>
      </c>
      <c r="J975" s="120">
        <f>ledp!J168</f>
        <v>0</v>
      </c>
      <c r="K975" s="123">
        <f>ledp!K168</f>
        <v>0</v>
      </c>
    </row>
    <row r="976" spans="1:11" s="116" customFormat="1" ht="15" x14ac:dyDescent="0.25">
      <c r="A976" s="111"/>
      <c r="B976" s="112" t="s">
        <v>216</v>
      </c>
      <c r="C976" s="113">
        <v>370377</v>
      </c>
      <c r="D976" s="113">
        <v>4200</v>
      </c>
      <c r="E976" s="113">
        <v>25010</v>
      </c>
      <c r="F976" s="113">
        <v>345367</v>
      </c>
      <c r="G976" s="113">
        <v>6.75</v>
      </c>
      <c r="H976" s="120">
        <f>ledp!H169</f>
        <v>0</v>
      </c>
      <c r="I976" s="120">
        <f>ledp!I169</f>
        <v>370377</v>
      </c>
      <c r="J976" s="120">
        <f>ledp!J169</f>
        <v>105565.5</v>
      </c>
      <c r="K976" s="123">
        <f>ledp!K169</f>
        <v>111899.43</v>
      </c>
    </row>
    <row r="977" spans="1:11" s="116" customFormat="1" ht="15" x14ac:dyDescent="0.25">
      <c r="A977" s="111"/>
      <c r="B977" s="112"/>
      <c r="C977" s="113"/>
      <c r="D977" s="113"/>
      <c r="E977" s="113"/>
      <c r="F977" s="113"/>
      <c r="G977" s="113"/>
      <c r="H977" s="120">
        <f>ledp!H170</f>
        <v>0</v>
      </c>
      <c r="I977" s="120">
        <f>ledp!I170</f>
        <v>0</v>
      </c>
      <c r="J977" s="120">
        <f>ledp!J170</f>
        <v>0</v>
      </c>
      <c r="K977" s="123">
        <f>ledp!K170</f>
        <v>0</v>
      </c>
    </row>
    <row r="978" spans="1:11" s="116" customFormat="1" ht="15" x14ac:dyDescent="0.25">
      <c r="A978" s="111"/>
      <c r="B978" s="112" t="s">
        <v>217</v>
      </c>
      <c r="C978" s="113">
        <v>2025671</v>
      </c>
      <c r="D978" s="113">
        <v>144780</v>
      </c>
      <c r="E978" s="113">
        <v>763990</v>
      </c>
      <c r="F978" s="113">
        <v>1261681</v>
      </c>
      <c r="G978" s="113">
        <v>37.71</v>
      </c>
      <c r="H978" s="120">
        <f>ledp!H171</f>
        <v>1006918.64</v>
      </c>
      <c r="I978" s="120">
        <f>ledp!I171</f>
        <v>3032589.64</v>
      </c>
      <c r="J978" s="120">
        <f>ledp!J171</f>
        <v>6743431.5</v>
      </c>
      <c r="K978" s="123">
        <f>ledp!K171</f>
        <v>4187237.39</v>
      </c>
    </row>
    <row r="979" spans="1:11" s="116" customFormat="1" ht="15" x14ac:dyDescent="0.25">
      <c r="A979" s="111"/>
      <c r="B979" s="112"/>
      <c r="C979" s="113"/>
      <c r="D979" s="113"/>
      <c r="E979" s="113"/>
      <c r="F979" s="113"/>
      <c r="G979" s="113"/>
      <c r="H979" s="120">
        <f>ledp!H172</f>
        <v>0</v>
      </c>
      <c r="I979" s="120">
        <f>ledp!I172</f>
        <v>0</v>
      </c>
      <c r="J979" s="120">
        <f>ledp!J172</f>
        <v>0</v>
      </c>
      <c r="K979" s="123">
        <f>ledp!K172</f>
        <v>0</v>
      </c>
    </row>
    <row r="980" spans="1:11" s="116" customFormat="1" ht="15" x14ac:dyDescent="0.25">
      <c r="A980" s="111"/>
      <c r="B980" s="112" t="s">
        <v>218</v>
      </c>
      <c r="C980" s="113"/>
      <c r="D980" s="113"/>
      <c r="E980" s="113"/>
      <c r="F980" s="113"/>
      <c r="G980" s="113"/>
      <c r="H980" s="120">
        <f>ledp!H173</f>
        <v>0</v>
      </c>
      <c r="I980" s="120">
        <f>ledp!I173</f>
        <v>0</v>
      </c>
      <c r="J980" s="120">
        <f>ledp!J173</f>
        <v>0</v>
      </c>
      <c r="K980" s="123">
        <f>ledp!K173</f>
        <v>0</v>
      </c>
    </row>
    <row r="981" spans="1:11" s="116" customFormat="1" ht="15" x14ac:dyDescent="0.25">
      <c r="A981" s="111"/>
      <c r="B981" s="112"/>
      <c r="C981" s="113"/>
      <c r="D981" s="113"/>
      <c r="E981" s="113"/>
      <c r="F981" s="113"/>
      <c r="G981" s="113"/>
      <c r="H981" s="120">
        <f>ledp!H174</f>
        <v>0</v>
      </c>
      <c r="I981" s="120">
        <f>ledp!I174</f>
        <v>0</v>
      </c>
      <c r="J981" s="120">
        <f>ledp!J174</f>
        <v>0</v>
      </c>
      <c r="K981" s="123">
        <f>ledp!K174</f>
        <v>0</v>
      </c>
    </row>
    <row r="982" spans="1:11" x14ac:dyDescent="0.2">
      <c r="A982" s="117" t="s">
        <v>503</v>
      </c>
      <c r="B982" s="118" t="s">
        <v>220</v>
      </c>
      <c r="C982" s="119">
        <v>180000</v>
      </c>
      <c r="D982" s="119">
        <v>0</v>
      </c>
      <c r="E982" s="119">
        <v>170050</v>
      </c>
      <c r="F982" s="119">
        <v>9950</v>
      </c>
      <c r="G982" s="119">
        <v>94.47</v>
      </c>
      <c r="H982" s="120">
        <f>ledp!H175</f>
        <v>-9950</v>
      </c>
      <c r="I982" s="120">
        <f>ledp!I175</f>
        <v>170050</v>
      </c>
      <c r="J982" s="120">
        <f>ledp!J175</f>
        <v>255075</v>
      </c>
      <c r="K982" s="123">
        <f>ledp!K175</f>
        <v>270379.5</v>
      </c>
    </row>
    <row r="983" spans="1:11" x14ac:dyDescent="0.2">
      <c r="A983" s="117" t="s">
        <v>504</v>
      </c>
      <c r="B983" s="118" t="s">
        <v>243</v>
      </c>
      <c r="C983" s="119">
        <v>0</v>
      </c>
      <c r="D983" s="119">
        <v>639.64</v>
      </c>
      <c r="E983" s="119">
        <v>3865.71</v>
      </c>
      <c r="F983" s="119">
        <v>-3865.71</v>
      </c>
      <c r="G983" s="119">
        <v>0</v>
      </c>
      <c r="H983" s="120">
        <f>ledp!H176</f>
        <v>0</v>
      </c>
      <c r="I983" s="120">
        <f>ledp!I176</f>
        <v>0</v>
      </c>
      <c r="J983" s="120">
        <f>ledp!J176</f>
        <v>0</v>
      </c>
      <c r="K983" s="123">
        <f>ledp!K176</f>
        <v>0</v>
      </c>
    </row>
    <row r="984" spans="1:11" x14ac:dyDescent="0.2">
      <c r="A984" s="117" t="s">
        <v>505</v>
      </c>
      <c r="B984" s="118" t="s">
        <v>244</v>
      </c>
      <c r="C984" s="119">
        <v>0</v>
      </c>
      <c r="D984" s="119">
        <v>6276.56</v>
      </c>
      <c r="E984" s="119">
        <v>25418.959999999999</v>
      </c>
      <c r="F984" s="119">
        <v>-25418.959999999999</v>
      </c>
      <c r="G984" s="119">
        <v>0</v>
      </c>
      <c r="H984" s="120">
        <f>ledp!H177</f>
        <v>0</v>
      </c>
      <c r="I984" s="120">
        <f>ledp!I177</f>
        <v>0</v>
      </c>
      <c r="J984" s="120">
        <f>ledp!J177</f>
        <v>0</v>
      </c>
      <c r="K984" s="123">
        <f>ledp!K177</f>
        <v>0</v>
      </c>
    </row>
    <row r="985" spans="1:11" x14ac:dyDescent="0.2">
      <c r="A985" s="117" t="s">
        <v>506</v>
      </c>
      <c r="B985" s="118" t="s">
        <v>244</v>
      </c>
      <c r="C985" s="119">
        <v>53000</v>
      </c>
      <c r="D985" s="119">
        <v>8493.2999999999993</v>
      </c>
      <c r="E985" s="119">
        <v>15927.3</v>
      </c>
      <c r="F985" s="119">
        <v>37072.699999999997</v>
      </c>
      <c r="G985" s="119">
        <v>30.05</v>
      </c>
      <c r="H985" s="120">
        <f>ledp!H178</f>
        <v>25000</v>
      </c>
      <c r="I985" s="120">
        <f>ledp!I178</f>
        <v>78000</v>
      </c>
      <c r="J985" s="120">
        <f>ledp!J178</f>
        <v>117000</v>
      </c>
      <c r="K985" s="123">
        <f>ledp!K178</f>
        <v>124020</v>
      </c>
    </row>
    <row r="986" spans="1:11" x14ac:dyDescent="0.2">
      <c r="A986" s="117"/>
      <c r="B986" s="118"/>
      <c r="C986" s="119"/>
      <c r="D986" s="119"/>
      <c r="E986" s="119"/>
      <c r="F986" s="119"/>
      <c r="G986" s="119"/>
      <c r="H986" s="120">
        <f>ledp!H179</f>
        <v>0</v>
      </c>
      <c r="I986" s="120">
        <f>ledp!I179</f>
        <v>0</v>
      </c>
      <c r="J986" s="120">
        <f>ledp!J179</f>
        <v>0</v>
      </c>
      <c r="K986" s="123">
        <f>ledp!K179</f>
        <v>0</v>
      </c>
    </row>
    <row r="987" spans="1:11" s="116" customFormat="1" ht="15" x14ac:dyDescent="0.25">
      <c r="A987" s="111"/>
      <c r="B987" s="112" t="s">
        <v>250</v>
      </c>
      <c r="C987" s="113">
        <v>233000</v>
      </c>
      <c r="D987" s="113">
        <v>15409.5</v>
      </c>
      <c r="E987" s="113">
        <v>215261.97</v>
      </c>
      <c r="F987" s="113">
        <v>17738.03</v>
      </c>
      <c r="G987" s="113">
        <v>92.38</v>
      </c>
      <c r="H987" s="120">
        <f>ledp!H180</f>
        <v>15050</v>
      </c>
      <c r="I987" s="120">
        <f>ledp!I180</f>
        <v>248050</v>
      </c>
      <c r="J987" s="120">
        <f>ledp!J180</f>
        <v>372075</v>
      </c>
      <c r="K987" s="123">
        <f>ledp!K180</f>
        <v>394399.5</v>
      </c>
    </row>
    <row r="988" spans="1:11" x14ac:dyDescent="0.2">
      <c r="A988" s="117"/>
      <c r="B988" s="118"/>
      <c r="C988" s="119"/>
      <c r="D988" s="119"/>
      <c r="E988" s="119"/>
      <c r="F988" s="119"/>
      <c r="G988" s="119"/>
      <c r="H988" s="120">
        <f>ledp!H181</f>
        <v>0</v>
      </c>
      <c r="I988" s="120">
        <f>ledp!I181</f>
        <v>0</v>
      </c>
      <c r="J988" s="120">
        <f>ledp!J181</f>
        <v>0</v>
      </c>
      <c r="K988" s="123">
        <f>ledp!K181</f>
        <v>0</v>
      </c>
    </row>
    <row r="989" spans="1:11" s="116" customFormat="1" ht="15" x14ac:dyDescent="0.25">
      <c r="A989" s="111"/>
      <c r="B989" s="112" t="s">
        <v>266</v>
      </c>
      <c r="C989" s="113"/>
      <c r="D989" s="113"/>
      <c r="E989" s="113"/>
      <c r="F989" s="113"/>
      <c r="G989" s="113"/>
      <c r="H989" s="120">
        <f>ledp!H182</f>
        <v>0</v>
      </c>
      <c r="I989" s="120">
        <f>ledp!I182</f>
        <v>0</v>
      </c>
      <c r="J989" s="120">
        <f>ledp!J182</f>
        <v>0</v>
      </c>
      <c r="K989" s="123">
        <f>ledp!K182</f>
        <v>0</v>
      </c>
    </row>
    <row r="990" spans="1:11" x14ac:dyDescent="0.2">
      <c r="A990" s="117"/>
      <c r="B990" s="118"/>
      <c r="C990" s="119"/>
      <c r="D990" s="119"/>
      <c r="E990" s="119"/>
      <c r="F990" s="119"/>
      <c r="G990" s="119"/>
      <c r="H990" s="120">
        <f>ledp!H183</f>
        <v>0</v>
      </c>
      <c r="I990" s="120">
        <f>ledp!I183</f>
        <v>0</v>
      </c>
      <c r="J990" s="120">
        <f>ledp!J183</f>
        <v>0</v>
      </c>
      <c r="K990" s="123">
        <f>ledp!K183</f>
        <v>0</v>
      </c>
    </row>
    <row r="991" spans="1:11" x14ac:dyDescent="0.2">
      <c r="A991" s="117" t="s">
        <v>507</v>
      </c>
      <c r="B991" s="118" t="s">
        <v>269</v>
      </c>
      <c r="C991" s="119">
        <v>7297</v>
      </c>
      <c r="D991" s="119">
        <v>645.12</v>
      </c>
      <c r="E991" s="119">
        <v>1543.94</v>
      </c>
      <c r="F991" s="119">
        <v>5753.06</v>
      </c>
      <c r="G991" s="119">
        <v>21.15</v>
      </c>
      <c r="H991" s="120">
        <f>ledp!H184</f>
        <v>0</v>
      </c>
      <c r="I991" s="120">
        <f>ledp!I184</f>
        <v>7297</v>
      </c>
      <c r="J991" s="120">
        <f>ledp!J184</f>
        <v>10945.5</v>
      </c>
      <c r="K991" s="123">
        <f>ledp!K184</f>
        <v>11602.23</v>
      </c>
    </row>
    <row r="992" spans="1:11" x14ac:dyDescent="0.2">
      <c r="A992" s="117"/>
      <c r="B992" s="118"/>
      <c r="C992" s="119"/>
      <c r="D992" s="119"/>
      <c r="E992" s="119"/>
      <c r="F992" s="119"/>
      <c r="G992" s="119"/>
      <c r="H992" s="120">
        <f>ledp!H185</f>
        <v>0</v>
      </c>
      <c r="I992" s="120">
        <f>ledp!I185</f>
        <v>0</v>
      </c>
      <c r="J992" s="120">
        <f>ledp!J185</f>
        <v>0</v>
      </c>
      <c r="K992" s="123">
        <f>ledp!K185</f>
        <v>0</v>
      </c>
    </row>
    <row r="993" spans="1:11" s="116" customFormat="1" ht="15" x14ac:dyDescent="0.25">
      <c r="A993" s="111"/>
      <c r="B993" s="112" t="s">
        <v>280</v>
      </c>
      <c r="C993" s="113">
        <v>7297</v>
      </c>
      <c r="D993" s="113">
        <v>645.12</v>
      </c>
      <c r="E993" s="113">
        <v>1543.94</v>
      </c>
      <c r="F993" s="113">
        <v>5753.06</v>
      </c>
      <c r="G993" s="113">
        <v>21.15</v>
      </c>
      <c r="H993" s="120">
        <f>ledp!H186</f>
        <v>0</v>
      </c>
      <c r="I993" s="120">
        <f>ledp!I186</f>
        <v>7297</v>
      </c>
      <c r="J993" s="120">
        <f>ledp!J186</f>
        <v>10945.5</v>
      </c>
      <c r="K993" s="123">
        <f>ledp!K186</f>
        <v>11602.23</v>
      </c>
    </row>
    <row r="994" spans="1:11" s="116" customFormat="1" ht="15" x14ac:dyDescent="0.25">
      <c r="A994" s="111"/>
      <c r="B994" s="112"/>
      <c r="C994" s="113"/>
      <c r="D994" s="113"/>
      <c r="E994" s="113"/>
      <c r="F994" s="113"/>
      <c r="G994" s="113"/>
      <c r="H994" s="120">
        <f>ledp!H187</f>
        <v>0</v>
      </c>
      <c r="I994" s="120">
        <f>ledp!I187</f>
        <v>0</v>
      </c>
      <c r="J994" s="120">
        <f>ledp!J187</f>
        <v>0</v>
      </c>
      <c r="K994" s="123">
        <f>ledp!K187</f>
        <v>0</v>
      </c>
    </row>
    <row r="995" spans="1:11" s="116" customFormat="1" ht="15" x14ac:dyDescent="0.25">
      <c r="A995" s="111"/>
      <c r="B995" s="112" t="s">
        <v>281</v>
      </c>
      <c r="C995" s="113">
        <v>3422337</v>
      </c>
      <c r="D995" s="113">
        <v>240256.07</v>
      </c>
      <c r="E995" s="113">
        <v>1457324.59</v>
      </c>
      <c r="F995" s="113">
        <v>1965012.41</v>
      </c>
      <c r="G995" s="113">
        <v>42.58</v>
      </c>
      <c r="H995" s="120">
        <f>ledp!H188</f>
        <v>1021968.64</v>
      </c>
      <c r="I995" s="120">
        <f>ledp!I188</f>
        <v>4444305.6399999997</v>
      </c>
      <c r="J995" s="120">
        <f>ledp!J188</f>
        <v>8861005.5</v>
      </c>
      <c r="K995" s="123">
        <f>ledp!K188</f>
        <v>6431865.8300000001</v>
      </c>
    </row>
    <row r="996" spans="1:11" s="116" customFormat="1" ht="15" x14ac:dyDescent="0.25">
      <c r="A996" s="111"/>
      <c r="B996" s="112"/>
      <c r="C996" s="113"/>
      <c r="D996" s="113"/>
      <c r="E996" s="113"/>
      <c r="F996" s="113"/>
      <c r="G996" s="113"/>
      <c r="H996" s="120">
        <f>ledp!H189</f>
        <v>0</v>
      </c>
      <c r="I996" s="120">
        <f>ledp!I189</f>
        <v>0</v>
      </c>
      <c r="J996" s="120">
        <f>ledp!J189</f>
        <v>0</v>
      </c>
      <c r="K996" s="123">
        <f>ledp!K189</f>
        <v>0</v>
      </c>
    </row>
    <row r="997" spans="1:11" s="116" customFormat="1" ht="15" x14ac:dyDescent="0.25">
      <c r="A997" s="111"/>
      <c r="B997" s="112" t="s">
        <v>508</v>
      </c>
      <c r="C997" s="113"/>
      <c r="D997" s="113"/>
      <c r="E997" s="113"/>
      <c r="F997" s="113"/>
      <c r="G997" s="113"/>
      <c r="H997" s="120">
        <f>ledp!H190</f>
        <v>0</v>
      </c>
      <c r="I997" s="120">
        <f>ledp!I190</f>
        <v>0</v>
      </c>
      <c r="J997" s="120">
        <f>ledp!J190</f>
        <v>0</v>
      </c>
      <c r="K997" s="123">
        <f>ledp!K190</f>
        <v>0</v>
      </c>
    </row>
    <row r="998" spans="1:11" s="116" customFormat="1" ht="15" x14ac:dyDescent="0.25">
      <c r="A998" s="111"/>
      <c r="B998" s="112" t="s">
        <v>8</v>
      </c>
      <c r="C998" s="113"/>
      <c r="D998" s="113"/>
      <c r="E998" s="113"/>
      <c r="F998" s="113"/>
      <c r="G998" s="113"/>
      <c r="H998" s="120">
        <f>ledp!H191</f>
        <v>0</v>
      </c>
      <c r="I998" s="120">
        <f>ledp!I191</f>
        <v>0</v>
      </c>
      <c r="J998" s="120">
        <f>ledp!J191</f>
        <v>0</v>
      </c>
      <c r="K998" s="123">
        <f>ledp!K191</f>
        <v>0</v>
      </c>
    </row>
    <row r="999" spans="1:11" s="116" customFormat="1" ht="15" x14ac:dyDescent="0.25">
      <c r="A999" s="111"/>
      <c r="B999" s="112" t="s">
        <v>9</v>
      </c>
      <c r="C999" s="113"/>
      <c r="D999" s="113"/>
      <c r="E999" s="113"/>
      <c r="F999" s="113"/>
      <c r="G999" s="113"/>
      <c r="H999" s="120">
        <f>ledp!H192</f>
        <v>0</v>
      </c>
      <c r="I999" s="120">
        <f>ledp!I192</f>
        <v>0</v>
      </c>
      <c r="J999" s="120">
        <f>ledp!J192</f>
        <v>0</v>
      </c>
      <c r="K999" s="123">
        <f>ledp!K192</f>
        <v>0</v>
      </c>
    </row>
    <row r="1000" spans="1:11" s="116" customFormat="1" ht="15" x14ac:dyDescent="0.25">
      <c r="A1000" s="111"/>
      <c r="B1000" s="112" t="s">
        <v>54</v>
      </c>
      <c r="C1000" s="113"/>
      <c r="D1000" s="113"/>
      <c r="E1000" s="113"/>
      <c r="F1000" s="113"/>
      <c r="G1000" s="113"/>
      <c r="H1000" s="120">
        <f>ledp!H193</f>
        <v>0</v>
      </c>
      <c r="I1000" s="120">
        <f>ledp!I193</f>
        <v>0</v>
      </c>
      <c r="J1000" s="120">
        <f>ledp!J193</f>
        <v>0</v>
      </c>
      <c r="K1000" s="123">
        <f>ledp!K193</f>
        <v>0</v>
      </c>
    </row>
    <row r="1001" spans="1:11" x14ac:dyDescent="0.2">
      <c r="A1001" s="117"/>
      <c r="B1001" s="118"/>
      <c r="C1001" s="119"/>
      <c r="D1001" s="119"/>
      <c r="E1001" s="119"/>
      <c r="F1001" s="119"/>
      <c r="G1001" s="119"/>
      <c r="H1001" s="120">
        <f>ledp!H194</f>
        <v>0</v>
      </c>
      <c r="I1001" s="120">
        <f>ledp!I194</f>
        <v>0</v>
      </c>
      <c r="J1001" s="120">
        <f>ledp!J194</f>
        <v>0</v>
      </c>
      <c r="K1001" s="123">
        <f>ledp!K194</f>
        <v>0</v>
      </c>
    </row>
    <row r="1002" spans="1:11" x14ac:dyDescent="0.2">
      <c r="A1002" s="117" t="s">
        <v>509</v>
      </c>
      <c r="B1002" s="118" t="s">
        <v>61</v>
      </c>
      <c r="C1002" s="119">
        <v>-34281</v>
      </c>
      <c r="D1002" s="119">
        <v>0</v>
      </c>
      <c r="E1002" s="119">
        <v>0</v>
      </c>
      <c r="F1002" s="119">
        <v>-34281</v>
      </c>
      <c r="G1002" s="119">
        <v>0</v>
      </c>
      <c r="H1002" s="120">
        <f>ledp!H195</f>
        <v>0</v>
      </c>
      <c r="I1002" s="120">
        <f>ledp!I195</f>
        <v>-34281</v>
      </c>
      <c r="J1002" s="120">
        <f>ledp!J195</f>
        <v>-51421.5</v>
      </c>
      <c r="K1002" s="123">
        <f>ledp!K195</f>
        <v>-54506.79</v>
      </c>
    </row>
    <row r="1003" spans="1:11" x14ac:dyDescent="0.2">
      <c r="A1003" s="117"/>
      <c r="B1003" s="118"/>
      <c r="C1003" s="119"/>
      <c r="D1003" s="119"/>
      <c r="E1003" s="119"/>
      <c r="F1003" s="119"/>
      <c r="G1003" s="119"/>
      <c r="H1003" s="120">
        <f>ledp!H196</f>
        <v>0</v>
      </c>
      <c r="I1003" s="120">
        <f>ledp!I196</f>
        <v>0</v>
      </c>
      <c r="J1003" s="120">
        <f>ledp!J196</f>
        <v>0</v>
      </c>
      <c r="K1003" s="123">
        <f>ledp!K196</f>
        <v>0</v>
      </c>
    </row>
    <row r="1004" spans="1:11" s="116" customFormat="1" ht="15" x14ac:dyDescent="0.25">
      <c r="A1004" s="111"/>
      <c r="B1004" s="112" t="s">
        <v>62</v>
      </c>
      <c r="C1004" s="113">
        <v>-34281</v>
      </c>
      <c r="D1004" s="113">
        <v>0</v>
      </c>
      <c r="E1004" s="113">
        <v>0</v>
      </c>
      <c r="F1004" s="113">
        <v>-34281</v>
      </c>
      <c r="G1004" s="113">
        <v>0</v>
      </c>
      <c r="H1004" s="120">
        <f>ledp!H197</f>
        <v>0</v>
      </c>
      <c r="I1004" s="120">
        <f>ledp!I197</f>
        <v>-34281</v>
      </c>
      <c r="J1004" s="120">
        <f>ledp!J197</f>
        <v>-51421.5</v>
      </c>
      <c r="K1004" s="123">
        <f>ledp!K197</f>
        <v>-54506.79</v>
      </c>
    </row>
    <row r="1005" spans="1:11" x14ac:dyDescent="0.2">
      <c r="A1005" s="117"/>
      <c r="B1005" s="118"/>
      <c r="C1005" s="119"/>
      <c r="D1005" s="119"/>
      <c r="E1005" s="119"/>
      <c r="F1005" s="119"/>
      <c r="G1005" s="119"/>
      <c r="H1005" s="120">
        <f>ledp!H198</f>
        <v>0</v>
      </c>
      <c r="I1005" s="120">
        <f>ledp!I198</f>
        <v>0</v>
      </c>
      <c r="J1005" s="120">
        <f>ledp!J198</f>
        <v>0</v>
      </c>
      <c r="K1005" s="123">
        <f>ledp!K198</f>
        <v>0</v>
      </c>
    </row>
    <row r="1006" spans="1:11" s="116" customFormat="1" ht="15" x14ac:dyDescent="0.25">
      <c r="A1006" s="111"/>
      <c r="B1006" s="112" t="s">
        <v>69</v>
      </c>
      <c r="C1006" s="113"/>
      <c r="D1006" s="113"/>
      <c r="E1006" s="113"/>
      <c r="F1006" s="113"/>
      <c r="G1006" s="113"/>
      <c r="H1006" s="120">
        <f>ledp!H199</f>
        <v>0</v>
      </c>
      <c r="I1006" s="120">
        <f>ledp!I199</f>
        <v>0</v>
      </c>
      <c r="J1006" s="120">
        <f>ledp!J199</f>
        <v>0</v>
      </c>
      <c r="K1006" s="123">
        <f>ledp!K199</f>
        <v>0</v>
      </c>
    </row>
    <row r="1007" spans="1:11" x14ac:dyDescent="0.2">
      <c r="A1007" s="117"/>
      <c r="B1007" s="118"/>
      <c r="C1007" s="119"/>
      <c r="D1007" s="119"/>
      <c r="E1007" s="119"/>
      <c r="F1007" s="119"/>
      <c r="G1007" s="119"/>
      <c r="H1007" s="120">
        <f>ledp!H200</f>
        <v>0</v>
      </c>
      <c r="I1007" s="120">
        <f>ledp!I200</f>
        <v>0</v>
      </c>
      <c r="J1007" s="120">
        <f>ledp!J200</f>
        <v>0</v>
      </c>
      <c r="K1007" s="123">
        <f>ledp!K200</f>
        <v>0</v>
      </c>
    </row>
    <row r="1008" spans="1:11" x14ac:dyDescent="0.2">
      <c r="A1008" s="117" t="s">
        <v>510</v>
      </c>
      <c r="B1008" s="118" t="s">
        <v>74</v>
      </c>
      <c r="C1008" s="119">
        <v>-15000000</v>
      </c>
      <c r="D1008" s="119">
        <v>0</v>
      </c>
      <c r="E1008" s="119">
        <v>0</v>
      </c>
      <c r="F1008" s="119">
        <v>-15000000</v>
      </c>
      <c r="G1008" s="119">
        <v>0</v>
      </c>
      <c r="H1008" s="120">
        <f>ledp!H201</f>
        <v>0</v>
      </c>
      <c r="I1008" s="120">
        <f>ledp!I201</f>
        <v>-15000000</v>
      </c>
      <c r="J1008" s="120">
        <f>ledp!J201</f>
        <v>-15000000</v>
      </c>
      <c r="K1008" s="123">
        <f>ledp!K201</f>
        <v>-15000000</v>
      </c>
    </row>
    <row r="1009" spans="1:11" x14ac:dyDescent="0.2">
      <c r="A1009" s="117"/>
      <c r="B1009" s="118"/>
      <c r="C1009" s="119"/>
      <c r="D1009" s="119"/>
      <c r="E1009" s="119"/>
      <c r="F1009" s="119"/>
      <c r="G1009" s="119"/>
      <c r="H1009" s="120">
        <f>ledp!H202</f>
        <v>0</v>
      </c>
      <c r="I1009" s="120">
        <f>ledp!I202</f>
        <v>0</v>
      </c>
      <c r="J1009" s="120">
        <f>ledp!J202</f>
        <v>0</v>
      </c>
      <c r="K1009" s="123">
        <f>ledp!K202</f>
        <v>0</v>
      </c>
    </row>
    <row r="1010" spans="1:11" s="116" customFormat="1" ht="15" x14ac:dyDescent="0.25">
      <c r="A1010" s="111"/>
      <c r="B1010" s="112" t="s">
        <v>76</v>
      </c>
      <c r="C1010" s="113">
        <v>-15000000</v>
      </c>
      <c r="D1010" s="113">
        <v>0</v>
      </c>
      <c r="E1010" s="113">
        <v>0</v>
      </c>
      <c r="F1010" s="113">
        <v>-15000000</v>
      </c>
      <c r="G1010" s="113">
        <v>0</v>
      </c>
      <c r="H1010" s="120">
        <f>ledp!H203</f>
        <v>0</v>
      </c>
      <c r="I1010" s="120">
        <f>ledp!I203</f>
        <v>-15000000</v>
      </c>
      <c r="J1010" s="120">
        <f>ledp!J203</f>
        <v>-15000000</v>
      </c>
      <c r="K1010" s="123">
        <f>ledp!K203</f>
        <v>-15000000</v>
      </c>
    </row>
    <row r="1011" spans="1:11" s="116" customFormat="1" ht="15" x14ac:dyDescent="0.25">
      <c r="A1011" s="111"/>
      <c r="B1011" s="112"/>
      <c r="C1011" s="113"/>
      <c r="D1011" s="113"/>
      <c r="E1011" s="113"/>
      <c r="F1011" s="113"/>
      <c r="G1011" s="113"/>
      <c r="H1011" s="120">
        <f>ledp!H204</f>
        <v>0</v>
      </c>
      <c r="I1011" s="120">
        <f>ledp!I204</f>
        <v>0</v>
      </c>
      <c r="J1011" s="120">
        <f>ledp!J204</f>
        <v>0</v>
      </c>
      <c r="K1011" s="123">
        <f>ledp!K204</f>
        <v>0</v>
      </c>
    </row>
    <row r="1012" spans="1:11" s="116" customFormat="1" ht="15" x14ac:dyDescent="0.25">
      <c r="A1012" s="111"/>
      <c r="B1012" s="112" t="s">
        <v>80</v>
      </c>
      <c r="C1012" s="113"/>
      <c r="D1012" s="113"/>
      <c r="E1012" s="113"/>
      <c r="F1012" s="113"/>
      <c r="G1012" s="113"/>
      <c r="H1012" s="120">
        <f>ledp!H205</f>
        <v>0</v>
      </c>
      <c r="I1012" s="120">
        <f>ledp!I205</f>
        <v>0</v>
      </c>
      <c r="J1012" s="120">
        <f>ledp!J205</f>
        <v>0</v>
      </c>
      <c r="K1012" s="123">
        <f>ledp!K205</f>
        <v>0</v>
      </c>
    </row>
    <row r="1013" spans="1:11" x14ac:dyDescent="0.2">
      <c r="A1013" s="117"/>
      <c r="B1013" s="118"/>
      <c r="C1013" s="119"/>
      <c r="D1013" s="119"/>
      <c r="E1013" s="119"/>
      <c r="F1013" s="119"/>
      <c r="G1013" s="119"/>
      <c r="H1013" s="120">
        <f>ledp!H206</f>
        <v>0</v>
      </c>
      <c r="I1013" s="120">
        <f>ledp!I206</f>
        <v>0</v>
      </c>
      <c r="J1013" s="120">
        <f>ledp!J206</f>
        <v>0</v>
      </c>
      <c r="K1013" s="123">
        <f>ledp!K206</f>
        <v>0</v>
      </c>
    </row>
    <row r="1014" spans="1:11" x14ac:dyDescent="0.2">
      <c r="A1014" s="117" t="s">
        <v>511</v>
      </c>
      <c r="B1014" s="118" t="s">
        <v>81</v>
      </c>
      <c r="C1014" s="119">
        <v>-4394</v>
      </c>
      <c r="D1014" s="119">
        <v>0</v>
      </c>
      <c r="E1014" s="119">
        <v>0</v>
      </c>
      <c r="F1014" s="119">
        <v>-4394</v>
      </c>
      <c r="G1014" s="119">
        <v>0</v>
      </c>
      <c r="H1014" s="120">
        <f>ledp!H207</f>
        <v>0</v>
      </c>
      <c r="I1014" s="120">
        <f>ledp!I207</f>
        <v>-4394</v>
      </c>
      <c r="J1014" s="120">
        <f>ledp!J207</f>
        <v>-6591</v>
      </c>
      <c r="K1014" s="123">
        <f>ledp!K207</f>
        <v>-6986.46</v>
      </c>
    </row>
    <row r="1015" spans="1:11" x14ac:dyDescent="0.2">
      <c r="A1015" s="117" t="s">
        <v>512</v>
      </c>
      <c r="B1015" s="118" t="s">
        <v>84</v>
      </c>
      <c r="C1015" s="119">
        <v>-38836</v>
      </c>
      <c r="D1015" s="119">
        <v>0</v>
      </c>
      <c r="E1015" s="119">
        <v>0</v>
      </c>
      <c r="F1015" s="119">
        <v>-38836</v>
      </c>
      <c r="G1015" s="119">
        <v>0</v>
      </c>
      <c r="H1015" s="120">
        <f>ledp!H208</f>
        <v>0</v>
      </c>
      <c r="I1015" s="120">
        <f>ledp!I208</f>
        <v>-38836</v>
      </c>
      <c r="J1015" s="120">
        <f>ledp!J208</f>
        <v>-58254</v>
      </c>
      <c r="K1015" s="123">
        <f>ledp!K208</f>
        <v>-61749.24</v>
      </c>
    </row>
    <row r="1016" spans="1:11" x14ac:dyDescent="0.2">
      <c r="A1016" s="117" t="s">
        <v>513</v>
      </c>
      <c r="B1016" s="118" t="s">
        <v>85</v>
      </c>
      <c r="C1016" s="119">
        <v>-9907</v>
      </c>
      <c r="D1016" s="119">
        <v>0</v>
      </c>
      <c r="E1016" s="119">
        <v>0</v>
      </c>
      <c r="F1016" s="119">
        <v>-9907</v>
      </c>
      <c r="G1016" s="119">
        <v>0</v>
      </c>
      <c r="H1016" s="120">
        <f>ledp!H209</f>
        <v>0</v>
      </c>
      <c r="I1016" s="120">
        <f>ledp!I209</f>
        <v>-9907</v>
      </c>
      <c r="J1016" s="120">
        <f>ledp!J209</f>
        <v>-14860.5</v>
      </c>
      <c r="K1016" s="123">
        <f>ledp!K209</f>
        <v>-15752.13</v>
      </c>
    </row>
    <row r="1017" spans="1:11" x14ac:dyDescent="0.2">
      <c r="A1017" s="117" t="s">
        <v>514</v>
      </c>
      <c r="B1017" s="118" t="s">
        <v>86</v>
      </c>
      <c r="C1017" s="119">
        <v>-4465</v>
      </c>
      <c r="D1017" s="119">
        <v>0</v>
      </c>
      <c r="E1017" s="119">
        <v>0</v>
      </c>
      <c r="F1017" s="119">
        <v>-4465</v>
      </c>
      <c r="G1017" s="119">
        <v>0</v>
      </c>
      <c r="H1017" s="120">
        <f>ledp!H210</f>
        <v>0</v>
      </c>
      <c r="I1017" s="120">
        <f>ledp!I210</f>
        <v>-4465</v>
      </c>
      <c r="J1017" s="120">
        <f>ledp!J210</f>
        <v>-6697.5</v>
      </c>
      <c r="K1017" s="123">
        <f>ledp!K210</f>
        <v>-7099.35</v>
      </c>
    </row>
    <row r="1018" spans="1:11" x14ac:dyDescent="0.2">
      <c r="A1018" s="117" t="s">
        <v>515</v>
      </c>
      <c r="B1018" s="118" t="s">
        <v>87</v>
      </c>
      <c r="C1018" s="119">
        <v>-55809</v>
      </c>
      <c r="D1018" s="119">
        <v>0</v>
      </c>
      <c r="E1018" s="119">
        <v>0</v>
      </c>
      <c r="F1018" s="119">
        <v>-55809</v>
      </c>
      <c r="G1018" s="119">
        <v>0</v>
      </c>
      <c r="H1018" s="120">
        <f>ledp!H211</f>
        <v>0</v>
      </c>
      <c r="I1018" s="120">
        <f>ledp!I211</f>
        <v>-55809</v>
      </c>
      <c r="J1018" s="120">
        <f>ledp!J211</f>
        <v>-83713.5</v>
      </c>
      <c r="K1018" s="123">
        <f>ledp!K211</f>
        <v>-88736.31</v>
      </c>
    </row>
    <row r="1019" spans="1:11" x14ac:dyDescent="0.2">
      <c r="A1019" s="117"/>
      <c r="B1019" s="118"/>
      <c r="C1019" s="119"/>
      <c r="D1019" s="119"/>
      <c r="E1019" s="119"/>
      <c r="F1019" s="119"/>
      <c r="G1019" s="119"/>
      <c r="H1019" s="120">
        <f>ledp!H212</f>
        <v>0</v>
      </c>
      <c r="I1019" s="120">
        <f>ledp!I212</f>
        <v>0</v>
      </c>
      <c r="J1019" s="120">
        <f>ledp!J212</f>
        <v>0</v>
      </c>
      <c r="K1019" s="123">
        <f>ledp!K212</f>
        <v>0</v>
      </c>
    </row>
    <row r="1020" spans="1:11" s="116" customFormat="1" ht="15" x14ac:dyDescent="0.25">
      <c r="A1020" s="111"/>
      <c r="B1020" s="112" t="s">
        <v>89</v>
      </c>
      <c r="C1020" s="113">
        <v>-113411</v>
      </c>
      <c r="D1020" s="113">
        <v>0</v>
      </c>
      <c r="E1020" s="113">
        <v>0</v>
      </c>
      <c r="F1020" s="113">
        <v>-113411</v>
      </c>
      <c r="G1020" s="113">
        <v>0</v>
      </c>
      <c r="H1020" s="120">
        <f>ledp!H213</f>
        <v>0</v>
      </c>
      <c r="I1020" s="120">
        <f>ledp!I213</f>
        <v>-113411</v>
      </c>
      <c r="J1020" s="120">
        <f>ledp!J213</f>
        <v>-170116.5</v>
      </c>
      <c r="K1020" s="123">
        <f>ledp!K213</f>
        <v>-180323.49</v>
      </c>
    </row>
    <row r="1021" spans="1:11" s="116" customFormat="1" ht="15" x14ac:dyDescent="0.25">
      <c r="A1021" s="111"/>
      <c r="B1021" s="112"/>
      <c r="C1021" s="113"/>
      <c r="D1021" s="113"/>
      <c r="E1021" s="113"/>
      <c r="F1021" s="113"/>
      <c r="G1021" s="113"/>
      <c r="H1021" s="120">
        <f>ledp!H214</f>
        <v>0</v>
      </c>
      <c r="I1021" s="120">
        <f>ledp!I214</f>
        <v>0</v>
      </c>
      <c r="J1021" s="120">
        <f>ledp!J214</f>
        <v>0</v>
      </c>
      <c r="K1021" s="123">
        <f>ledp!K214</f>
        <v>0</v>
      </c>
    </row>
    <row r="1022" spans="1:11" s="116" customFormat="1" ht="15" x14ac:dyDescent="0.25">
      <c r="A1022" s="111"/>
      <c r="B1022" s="112" t="s">
        <v>90</v>
      </c>
      <c r="C1022" s="113">
        <v>-15147692</v>
      </c>
      <c r="D1022" s="113">
        <v>0</v>
      </c>
      <c r="E1022" s="113">
        <v>0</v>
      </c>
      <c r="F1022" s="113">
        <v>-15147692</v>
      </c>
      <c r="G1022" s="113">
        <v>0</v>
      </c>
      <c r="H1022" s="120">
        <f>ledp!H215</f>
        <v>0</v>
      </c>
      <c r="I1022" s="120">
        <f>ledp!I215</f>
        <v>-15147692</v>
      </c>
      <c r="J1022" s="120">
        <f>ledp!J215</f>
        <v>-15221538</v>
      </c>
      <c r="K1022" s="123">
        <f>ledp!K215</f>
        <v>-15234830.279999999</v>
      </c>
    </row>
    <row r="1023" spans="1:11" s="116" customFormat="1" ht="15" x14ac:dyDescent="0.25">
      <c r="A1023" s="111"/>
      <c r="B1023" s="112"/>
      <c r="C1023" s="113"/>
      <c r="D1023" s="113"/>
      <c r="E1023" s="113"/>
      <c r="F1023" s="113"/>
      <c r="G1023" s="113"/>
      <c r="H1023" s="120">
        <f>ledp!H216</f>
        <v>0</v>
      </c>
      <c r="I1023" s="120">
        <f>ledp!I216</f>
        <v>0</v>
      </c>
      <c r="J1023" s="120">
        <f>ledp!J216</f>
        <v>0</v>
      </c>
      <c r="K1023" s="123">
        <f>ledp!K216</f>
        <v>0</v>
      </c>
    </row>
    <row r="1024" spans="1:11" s="116" customFormat="1" ht="15" x14ac:dyDescent="0.25">
      <c r="A1024" s="111"/>
      <c r="B1024" s="112" t="s">
        <v>91</v>
      </c>
      <c r="C1024" s="113">
        <v>-15147692</v>
      </c>
      <c r="D1024" s="113">
        <v>0</v>
      </c>
      <c r="E1024" s="113">
        <v>0</v>
      </c>
      <c r="F1024" s="113">
        <v>-15147692</v>
      </c>
      <c r="G1024" s="113">
        <v>0</v>
      </c>
      <c r="H1024" s="120">
        <f>ledp!H217</f>
        <v>0</v>
      </c>
      <c r="I1024" s="120">
        <f>ledp!I217</f>
        <v>-15147692</v>
      </c>
      <c r="J1024" s="120">
        <f>ledp!J217</f>
        <v>-15221538</v>
      </c>
      <c r="K1024" s="123">
        <f>ledp!K217</f>
        <v>-15234830.279999999</v>
      </c>
    </row>
    <row r="1025" spans="1:11" s="116" customFormat="1" ht="15" x14ac:dyDescent="0.25">
      <c r="A1025" s="111"/>
      <c r="B1025" s="112"/>
      <c r="C1025" s="113"/>
      <c r="D1025" s="113"/>
      <c r="E1025" s="113"/>
      <c r="F1025" s="113"/>
      <c r="G1025" s="113"/>
      <c r="H1025" s="120">
        <f>ledp!H218</f>
        <v>0</v>
      </c>
      <c r="I1025" s="120">
        <f>ledp!I218</f>
        <v>0</v>
      </c>
      <c r="J1025" s="120">
        <f>ledp!J218</f>
        <v>0</v>
      </c>
      <c r="K1025" s="123">
        <f>ledp!K218</f>
        <v>0</v>
      </c>
    </row>
    <row r="1026" spans="1:11" s="116" customFormat="1" ht="15" x14ac:dyDescent="0.25">
      <c r="A1026" s="111"/>
      <c r="B1026" s="112" t="s">
        <v>92</v>
      </c>
      <c r="C1026" s="113"/>
      <c r="D1026" s="113"/>
      <c r="E1026" s="113"/>
      <c r="F1026" s="113"/>
      <c r="G1026" s="113"/>
      <c r="H1026" s="120">
        <f>ledp!H219</f>
        <v>0</v>
      </c>
      <c r="I1026" s="120">
        <f>ledp!I219</f>
        <v>0</v>
      </c>
      <c r="J1026" s="120">
        <f>ledp!J219</f>
        <v>0</v>
      </c>
      <c r="K1026" s="123">
        <f>ledp!K219</f>
        <v>0</v>
      </c>
    </row>
    <row r="1027" spans="1:11" s="116" customFormat="1" ht="15" x14ac:dyDescent="0.25">
      <c r="A1027" s="111"/>
      <c r="B1027" s="112" t="s">
        <v>93</v>
      </c>
      <c r="C1027" s="113"/>
      <c r="D1027" s="113"/>
      <c r="E1027" s="113"/>
      <c r="F1027" s="113"/>
      <c r="G1027" s="113"/>
      <c r="H1027" s="120">
        <f>ledp!H220</f>
        <v>0</v>
      </c>
      <c r="I1027" s="120">
        <f>ledp!I220</f>
        <v>0</v>
      </c>
      <c r="J1027" s="120">
        <f>ledp!J220</f>
        <v>0</v>
      </c>
      <c r="K1027" s="123">
        <f>ledp!K220</f>
        <v>0</v>
      </c>
    </row>
    <row r="1028" spans="1:11" s="116" customFormat="1" ht="15" x14ac:dyDescent="0.25">
      <c r="A1028" s="111"/>
      <c r="B1028" s="112" t="s">
        <v>128</v>
      </c>
      <c r="C1028" s="113"/>
      <c r="D1028" s="113"/>
      <c r="E1028" s="113"/>
      <c r="F1028" s="113"/>
      <c r="G1028" s="113"/>
      <c r="H1028" s="120">
        <f>ledp!H221</f>
        <v>0</v>
      </c>
      <c r="I1028" s="120">
        <f>ledp!I221</f>
        <v>0</v>
      </c>
      <c r="J1028" s="120">
        <f>ledp!J221</f>
        <v>0</v>
      </c>
      <c r="K1028" s="123">
        <f>ledp!K221</f>
        <v>0</v>
      </c>
    </row>
    <row r="1029" spans="1:11" s="116" customFormat="1" ht="15" x14ac:dyDescent="0.25">
      <c r="A1029" s="111"/>
      <c r="B1029" s="112" t="s">
        <v>129</v>
      </c>
      <c r="C1029" s="113"/>
      <c r="D1029" s="113"/>
      <c r="E1029" s="113"/>
      <c r="F1029" s="113"/>
      <c r="G1029" s="113"/>
      <c r="H1029" s="120">
        <f>ledp!H222</f>
        <v>0</v>
      </c>
      <c r="I1029" s="120">
        <f>ledp!I222</f>
        <v>0</v>
      </c>
      <c r="J1029" s="120">
        <f>ledp!J222</f>
        <v>0</v>
      </c>
      <c r="K1029" s="123">
        <f>ledp!K222</f>
        <v>0</v>
      </c>
    </row>
    <row r="1030" spans="1:11" x14ac:dyDescent="0.2">
      <c r="A1030" s="117"/>
      <c r="B1030" s="118"/>
      <c r="C1030" s="119"/>
      <c r="D1030" s="119"/>
      <c r="E1030" s="119"/>
      <c r="F1030" s="119"/>
      <c r="G1030" s="119"/>
      <c r="H1030" s="120">
        <f>ledp!H223</f>
        <v>0</v>
      </c>
      <c r="I1030" s="120">
        <f>ledp!I223</f>
        <v>0</v>
      </c>
      <c r="J1030" s="120">
        <f>ledp!J223</f>
        <v>0</v>
      </c>
      <c r="K1030" s="123">
        <f>ledp!K223</f>
        <v>0</v>
      </c>
    </row>
    <row r="1031" spans="1:11" x14ac:dyDescent="0.2">
      <c r="A1031" s="117" t="s">
        <v>516</v>
      </c>
      <c r="B1031" s="118" t="s">
        <v>130</v>
      </c>
      <c r="C1031" s="119">
        <v>917491</v>
      </c>
      <c r="D1031" s="119">
        <v>75990.429999999993</v>
      </c>
      <c r="E1031" s="119">
        <v>454613.26</v>
      </c>
      <c r="F1031" s="119">
        <v>462877.74</v>
      </c>
      <c r="G1031" s="119">
        <v>49.54</v>
      </c>
      <c r="H1031" s="120">
        <f>ledp!H224</f>
        <v>0</v>
      </c>
      <c r="I1031" s="120">
        <f>ledp!I224</f>
        <v>917491</v>
      </c>
      <c r="J1031" s="120">
        <f>ledp!J224</f>
        <v>1376236.5</v>
      </c>
      <c r="K1031" s="123">
        <f>ledp!K224</f>
        <v>1458810.69</v>
      </c>
    </row>
    <row r="1032" spans="1:11" x14ac:dyDescent="0.2">
      <c r="A1032" s="117" t="s">
        <v>517</v>
      </c>
      <c r="B1032" s="118" t="s">
        <v>131</v>
      </c>
      <c r="C1032" s="119">
        <v>89709</v>
      </c>
      <c r="D1032" s="119">
        <v>0</v>
      </c>
      <c r="E1032" s="119">
        <v>27638.36</v>
      </c>
      <c r="F1032" s="119">
        <v>62070.64</v>
      </c>
      <c r="G1032" s="119">
        <v>30.8</v>
      </c>
      <c r="H1032" s="120">
        <f>ledp!H225</f>
        <v>0</v>
      </c>
      <c r="I1032" s="120">
        <f>ledp!I225</f>
        <v>89709</v>
      </c>
      <c r="J1032" s="120">
        <f>ledp!J225</f>
        <v>134563.5</v>
      </c>
      <c r="K1032" s="123">
        <f>ledp!K225</f>
        <v>142637.31</v>
      </c>
    </row>
    <row r="1033" spans="1:11" x14ac:dyDescent="0.2">
      <c r="A1033" s="117" t="s">
        <v>518</v>
      </c>
      <c r="B1033" s="118" t="s">
        <v>132</v>
      </c>
      <c r="C1033" s="119">
        <v>38100</v>
      </c>
      <c r="D1033" s="119">
        <v>3172.75</v>
      </c>
      <c r="E1033" s="119">
        <v>19036.5</v>
      </c>
      <c r="F1033" s="119">
        <v>19063.5</v>
      </c>
      <c r="G1033" s="119">
        <v>49.96</v>
      </c>
      <c r="H1033" s="120">
        <f>ledp!H226</f>
        <v>0</v>
      </c>
      <c r="I1033" s="120">
        <f>ledp!I226</f>
        <v>38100</v>
      </c>
      <c r="J1033" s="120">
        <f>ledp!J226</f>
        <v>57150</v>
      </c>
      <c r="K1033" s="123">
        <f>ledp!K226</f>
        <v>60579</v>
      </c>
    </row>
    <row r="1034" spans="1:11" x14ac:dyDescent="0.2">
      <c r="A1034" s="117" t="s">
        <v>519</v>
      </c>
      <c r="B1034" s="118" t="s">
        <v>133</v>
      </c>
      <c r="C1034" s="119">
        <v>6264</v>
      </c>
      <c r="D1034" s="119">
        <v>0</v>
      </c>
      <c r="E1034" s="119">
        <v>0</v>
      </c>
      <c r="F1034" s="119">
        <v>6264</v>
      </c>
      <c r="G1034" s="119">
        <v>0</v>
      </c>
      <c r="H1034" s="120">
        <f>ledp!H227</f>
        <v>0</v>
      </c>
      <c r="I1034" s="120">
        <f>ledp!I227</f>
        <v>6264</v>
      </c>
      <c r="J1034" s="120">
        <f>ledp!J227</f>
        <v>9396</v>
      </c>
      <c r="K1034" s="123">
        <f>ledp!K227</f>
        <v>9959.76</v>
      </c>
    </row>
    <row r="1035" spans="1:11" x14ac:dyDescent="0.2">
      <c r="A1035" s="117" t="s">
        <v>520</v>
      </c>
      <c r="B1035" s="118" t="s">
        <v>135</v>
      </c>
      <c r="C1035" s="119">
        <v>28885</v>
      </c>
      <c r="D1035" s="119">
        <v>0</v>
      </c>
      <c r="E1035" s="119">
        <v>0</v>
      </c>
      <c r="F1035" s="119">
        <v>28885</v>
      </c>
      <c r="G1035" s="119">
        <v>0</v>
      </c>
      <c r="H1035" s="120">
        <f>ledp!H228</f>
        <v>0</v>
      </c>
      <c r="I1035" s="120">
        <f>ledp!I228</f>
        <v>28885</v>
      </c>
      <c r="J1035" s="120">
        <f>ledp!J228</f>
        <v>43327.5</v>
      </c>
      <c r="K1035" s="123">
        <f>ledp!K228</f>
        <v>45927.15</v>
      </c>
    </row>
    <row r="1036" spans="1:11" x14ac:dyDescent="0.2">
      <c r="A1036" s="117" t="s">
        <v>521</v>
      </c>
      <c r="B1036" s="118" t="s">
        <v>136</v>
      </c>
      <c r="C1036" s="119">
        <v>219652</v>
      </c>
      <c r="D1036" s="119">
        <v>18997.61</v>
      </c>
      <c r="E1036" s="119">
        <v>113653.32</v>
      </c>
      <c r="F1036" s="119">
        <v>105998.68</v>
      </c>
      <c r="G1036" s="119">
        <v>51.74</v>
      </c>
      <c r="H1036" s="120">
        <f>ledp!H229</f>
        <v>0</v>
      </c>
      <c r="I1036" s="120">
        <f>ledp!I229</f>
        <v>219652</v>
      </c>
      <c r="J1036" s="120">
        <f>ledp!J229</f>
        <v>329478</v>
      </c>
      <c r="K1036" s="123">
        <f>ledp!K229</f>
        <v>349246.68</v>
      </c>
    </row>
    <row r="1037" spans="1:11" x14ac:dyDescent="0.2">
      <c r="A1037" s="117" t="s">
        <v>522</v>
      </c>
      <c r="B1037" s="118" t="s">
        <v>142</v>
      </c>
      <c r="C1037" s="119">
        <v>15692</v>
      </c>
      <c r="D1037" s="119">
        <v>1307.7</v>
      </c>
      <c r="E1037" s="119">
        <v>7846.2</v>
      </c>
      <c r="F1037" s="119">
        <v>7845.8</v>
      </c>
      <c r="G1037" s="119">
        <v>50</v>
      </c>
      <c r="H1037" s="120">
        <f>ledp!H230</f>
        <v>0</v>
      </c>
      <c r="I1037" s="120">
        <f>ledp!I230</f>
        <v>15692</v>
      </c>
      <c r="J1037" s="120">
        <f>ledp!J230</f>
        <v>23538</v>
      </c>
      <c r="K1037" s="123">
        <f>ledp!K230</f>
        <v>24950.28</v>
      </c>
    </row>
    <row r="1038" spans="1:11" x14ac:dyDescent="0.2">
      <c r="A1038" s="117"/>
      <c r="B1038" s="118"/>
      <c r="C1038" s="119"/>
      <c r="D1038" s="119"/>
      <c r="E1038" s="119"/>
      <c r="F1038" s="119"/>
      <c r="G1038" s="119"/>
      <c r="H1038" s="120">
        <f>ledp!H231</f>
        <v>0</v>
      </c>
      <c r="I1038" s="120">
        <f>ledp!I231</f>
        <v>0</v>
      </c>
      <c r="J1038" s="120">
        <f>ledp!J231</f>
        <v>0</v>
      </c>
      <c r="K1038" s="123">
        <f>ledp!K231</f>
        <v>0</v>
      </c>
    </row>
    <row r="1039" spans="1:11" s="116" customFormat="1" ht="15" x14ac:dyDescent="0.25">
      <c r="A1039" s="111"/>
      <c r="B1039" s="112" t="s">
        <v>143</v>
      </c>
      <c r="C1039" s="113">
        <v>1315793</v>
      </c>
      <c r="D1039" s="113">
        <v>99468.49</v>
      </c>
      <c r="E1039" s="113">
        <v>622787.64</v>
      </c>
      <c r="F1039" s="113">
        <v>693005.36</v>
      </c>
      <c r="G1039" s="113">
        <v>47.33</v>
      </c>
      <c r="H1039" s="120">
        <f>ledp!H232</f>
        <v>0</v>
      </c>
      <c r="I1039" s="120">
        <f>ledp!I232</f>
        <v>1315793</v>
      </c>
      <c r="J1039" s="120">
        <f>ledp!J232</f>
        <v>1973689.5</v>
      </c>
      <c r="K1039" s="123">
        <f>ledp!K232</f>
        <v>2092110.87</v>
      </c>
    </row>
    <row r="1040" spans="1:11" s="116" customFormat="1" ht="15" x14ac:dyDescent="0.25">
      <c r="A1040" s="111"/>
      <c r="B1040" s="112"/>
      <c r="C1040" s="113"/>
      <c r="D1040" s="113"/>
      <c r="E1040" s="113"/>
      <c r="F1040" s="113"/>
      <c r="G1040" s="113"/>
      <c r="H1040" s="120">
        <f>ledp!H233</f>
        <v>0</v>
      </c>
      <c r="I1040" s="120">
        <f>ledp!I233</f>
        <v>0</v>
      </c>
      <c r="J1040" s="120">
        <f>ledp!J233</f>
        <v>0</v>
      </c>
      <c r="K1040" s="123">
        <f>ledp!K233</f>
        <v>0</v>
      </c>
    </row>
    <row r="1041" spans="1:11" s="116" customFormat="1" ht="15" x14ac:dyDescent="0.25">
      <c r="A1041" s="111"/>
      <c r="B1041" s="112" t="s">
        <v>144</v>
      </c>
      <c r="C1041" s="113"/>
      <c r="D1041" s="113"/>
      <c r="E1041" s="113"/>
      <c r="F1041" s="113"/>
      <c r="G1041" s="113"/>
      <c r="H1041" s="120">
        <f>ledp!H234</f>
        <v>0</v>
      </c>
      <c r="I1041" s="120">
        <f>ledp!I234</f>
        <v>0</v>
      </c>
      <c r="J1041" s="120">
        <f>ledp!J234</f>
        <v>0</v>
      </c>
      <c r="K1041" s="123">
        <f>ledp!K234</f>
        <v>0</v>
      </c>
    </row>
    <row r="1042" spans="1:11" x14ac:dyDescent="0.2">
      <c r="A1042" s="117"/>
      <c r="B1042" s="118"/>
      <c r="C1042" s="119"/>
      <c r="D1042" s="119"/>
      <c r="E1042" s="119"/>
      <c r="F1042" s="119"/>
      <c r="G1042" s="119"/>
      <c r="H1042" s="120">
        <f>ledp!H235</f>
        <v>0</v>
      </c>
      <c r="I1042" s="120">
        <f>ledp!I235</f>
        <v>0</v>
      </c>
      <c r="J1042" s="120">
        <f>ledp!J235</f>
        <v>0</v>
      </c>
      <c r="K1042" s="123">
        <f>ledp!K235</f>
        <v>0</v>
      </c>
    </row>
    <row r="1043" spans="1:11" x14ac:dyDescent="0.2">
      <c r="A1043" s="117" t="s">
        <v>523</v>
      </c>
      <c r="B1043" s="118" t="s">
        <v>145</v>
      </c>
      <c r="C1043" s="119">
        <v>152</v>
      </c>
      <c r="D1043" s="119">
        <v>17.5</v>
      </c>
      <c r="E1043" s="119">
        <v>105</v>
      </c>
      <c r="F1043" s="119">
        <v>47</v>
      </c>
      <c r="G1043" s="119">
        <v>69.069999999999993</v>
      </c>
      <c r="H1043" s="120">
        <f>ledp!H236</f>
        <v>0</v>
      </c>
      <c r="I1043" s="120">
        <f>ledp!I236</f>
        <v>152</v>
      </c>
      <c r="J1043" s="120">
        <f>ledp!J236</f>
        <v>228</v>
      </c>
      <c r="K1043" s="123">
        <f>ledp!K236</f>
        <v>241.68</v>
      </c>
    </row>
    <row r="1044" spans="1:11" x14ac:dyDescent="0.2">
      <c r="A1044" s="117" t="s">
        <v>524</v>
      </c>
      <c r="B1044" s="118" t="s">
        <v>146</v>
      </c>
      <c r="C1044" s="119">
        <v>67190</v>
      </c>
      <c r="D1044" s="119">
        <v>4063.8</v>
      </c>
      <c r="E1044" s="119">
        <v>22603.8</v>
      </c>
      <c r="F1044" s="119">
        <v>44586.2</v>
      </c>
      <c r="G1044" s="119">
        <v>33.64</v>
      </c>
      <c r="H1044" s="120">
        <f>ledp!H237</f>
        <v>0</v>
      </c>
      <c r="I1044" s="120">
        <f>ledp!I237</f>
        <v>67190</v>
      </c>
      <c r="J1044" s="120">
        <f>ledp!J237</f>
        <v>100785</v>
      </c>
      <c r="K1044" s="123">
        <f>ledp!K237</f>
        <v>106832.1</v>
      </c>
    </row>
    <row r="1045" spans="1:11" x14ac:dyDescent="0.2">
      <c r="A1045" s="117" t="s">
        <v>525</v>
      </c>
      <c r="B1045" s="118" t="s">
        <v>147</v>
      </c>
      <c r="C1045" s="119">
        <v>193294</v>
      </c>
      <c r="D1045" s="119">
        <v>13678.27</v>
      </c>
      <c r="E1045" s="119">
        <v>81830.36</v>
      </c>
      <c r="F1045" s="119">
        <v>111463.64</v>
      </c>
      <c r="G1045" s="119">
        <v>42.33</v>
      </c>
      <c r="H1045" s="120">
        <f>ledp!H238</f>
        <v>0</v>
      </c>
      <c r="I1045" s="120">
        <f>ledp!I238</f>
        <v>193294</v>
      </c>
      <c r="J1045" s="120">
        <f>ledp!J238</f>
        <v>289941</v>
      </c>
      <c r="K1045" s="123">
        <f>ledp!K238</f>
        <v>307337.46000000002</v>
      </c>
    </row>
    <row r="1046" spans="1:11" x14ac:dyDescent="0.2">
      <c r="A1046" s="117" t="s">
        <v>526</v>
      </c>
      <c r="B1046" s="118" t="s">
        <v>148</v>
      </c>
      <c r="C1046" s="119">
        <v>5353</v>
      </c>
      <c r="D1046" s="119">
        <v>297.44</v>
      </c>
      <c r="E1046" s="119">
        <v>1784.64</v>
      </c>
      <c r="F1046" s="119">
        <v>3568.36</v>
      </c>
      <c r="G1046" s="119">
        <v>33.33</v>
      </c>
      <c r="H1046" s="120">
        <f>ledp!H239</f>
        <v>0</v>
      </c>
      <c r="I1046" s="120">
        <f>ledp!I239</f>
        <v>5353</v>
      </c>
      <c r="J1046" s="120">
        <f>ledp!J239</f>
        <v>8029.5</v>
      </c>
      <c r="K1046" s="123">
        <f>ledp!K239</f>
        <v>8511.27</v>
      </c>
    </row>
    <row r="1047" spans="1:11" x14ac:dyDescent="0.2">
      <c r="A1047" s="117"/>
      <c r="B1047" s="118"/>
      <c r="C1047" s="119"/>
      <c r="D1047" s="119"/>
      <c r="E1047" s="119"/>
      <c r="F1047" s="119"/>
      <c r="G1047" s="119"/>
      <c r="H1047" s="120">
        <f>ledp!H240</f>
        <v>0</v>
      </c>
      <c r="I1047" s="120">
        <f>ledp!I240</f>
        <v>0</v>
      </c>
      <c r="J1047" s="120">
        <f>ledp!J240</f>
        <v>0</v>
      </c>
      <c r="K1047" s="123">
        <f>ledp!K240</f>
        <v>0</v>
      </c>
    </row>
    <row r="1048" spans="1:11" s="116" customFormat="1" ht="15" x14ac:dyDescent="0.25">
      <c r="A1048" s="111"/>
      <c r="B1048" s="112" t="s">
        <v>149</v>
      </c>
      <c r="C1048" s="113">
        <v>265989</v>
      </c>
      <c r="D1048" s="113">
        <v>18057.009999999998</v>
      </c>
      <c r="E1048" s="113">
        <v>106323.8</v>
      </c>
      <c r="F1048" s="113">
        <v>159665.20000000001</v>
      </c>
      <c r="G1048" s="113">
        <v>39.97</v>
      </c>
      <c r="H1048" s="120">
        <f>ledp!H241</f>
        <v>0</v>
      </c>
      <c r="I1048" s="120">
        <f>ledp!I241</f>
        <v>265989</v>
      </c>
      <c r="J1048" s="120">
        <f>ledp!J241</f>
        <v>398983.5</v>
      </c>
      <c r="K1048" s="123">
        <f>ledp!K241</f>
        <v>422922.51</v>
      </c>
    </row>
    <row r="1049" spans="1:11" s="116" customFormat="1" ht="15" x14ac:dyDescent="0.25">
      <c r="A1049" s="111"/>
      <c r="B1049" s="112"/>
      <c r="C1049" s="113"/>
      <c r="D1049" s="113"/>
      <c r="E1049" s="113"/>
      <c r="F1049" s="113"/>
      <c r="G1049" s="113"/>
      <c r="H1049" s="120">
        <f>ledp!H242</f>
        <v>0</v>
      </c>
      <c r="I1049" s="120">
        <f>ledp!I242</f>
        <v>0</v>
      </c>
      <c r="J1049" s="120">
        <f>ledp!J242</f>
        <v>0</v>
      </c>
      <c r="K1049" s="123">
        <f>ledp!K242</f>
        <v>0</v>
      </c>
    </row>
    <row r="1050" spans="1:11" s="116" customFormat="1" ht="15" x14ac:dyDescent="0.25">
      <c r="A1050" s="111"/>
      <c r="B1050" s="112" t="s">
        <v>150</v>
      </c>
      <c r="C1050" s="113"/>
      <c r="D1050" s="113"/>
      <c r="E1050" s="113"/>
      <c r="F1050" s="113"/>
      <c r="G1050" s="113"/>
      <c r="H1050" s="120">
        <f>ledp!H243</f>
        <v>0</v>
      </c>
      <c r="I1050" s="120">
        <f>ledp!I243</f>
        <v>0</v>
      </c>
      <c r="J1050" s="120">
        <f>ledp!J243</f>
        <v>0</v>
      </c>
      <c r="K1050" s="123">
        <f>ledp!K243</f>
        <v>0</v>
      </c>
    </row>
    <row r="1051" spans="1:11" x14ac:dyDescent="0.2">
      <c r="A1051" s="117"/>
      <c r="B1051" s="118"/>
      <c r="C1051" s="119"/>
      <c r="D1051" s="119"/>
      <c r="E1051" s="119"/>
      <c r="F1051" s="119"/>
      <c r="G1051" s="119"/>
      <c r="H1051" s="120">
        <f>ledp!H244</f>
        <v>0</v>
      </c>
      <c r="I1051" s="120">
        <f>ledp!I244</f>
        <v>0</v>
      </c>
      <c r="J1051" s="120">
        <f>ledp!J244</f>
        <v>0</v>
      </c>
      <c r="K1051" s="123">
        <f>ledp!K244</f>
        <v>0</v>
      </c>
    </row>
    <row r="1052" spans="1:11" x14ac:dyDescent="0.2">
      <c r="A1052" s="117" t="s">
        <v>527</v>
      </c>
      <c r="B1052" s="118" t="s">
        <v>151</v>
      </c>
      <c r="C1052" s="119">
        <v>587</v>
      </c>
      <c r="D1052" s="119">
        <v>0</v>
      </c>
      <c r="E1052" s="119">
        <v>0</v>
      </c>
      <c r="F1052" s="119">
        <v>587</v>
      </c>
      <c r="G1052" s="119">
        <v>0</v>
      </c>
      <c r="H1052" s="120">
        <f>ledp!H245</f>
        <v>0</v>
      </c>
      <c r="I1052" s="120">
        <f>ledp!I245</f>
        <v>587</v>
      </c>
      <c r="J1052" s="120">
        <f>ledp!J245</f>
        <v>880.5</v>
      </c>
      <c r="K1052" s="123">
        <f>ledp!K245</f>
        <v>933.33</v>
      </c>
    </row>
    <row r="1053" spans="1:11" x14ac:dyDescent="0.2">
      <c r="A1053" s="117" t="s">
        <v>528</v>
      </c>
      <c r="B1053" s="118" t="s">
        <v>152</v>
      </c>
      <c r="C1053" s="119">
        <v>183</v>
      </c>
      <c r="D1053" s="119">
        <v>0</v>
      </c>
      <c r="E1053" s="119">
        <v>0</v>
      </c>
      <c r="F1053" s="119">
        <v>183</v>
      </c>
      <c r="G1053" s="119">
        <v>0</v>
      </c>
      <c r="H1053" s="120">
        <f>ledp!H246</f>
        <v>0</v>
      </c>
      <c r="I1053" s="120">
        <f>ledp!I246</f>
        <v>183</v>
      </c>
      <c r="J1053" s="120">
        <f>ledp!J246</f>
        <v>274.5</v>
      </c>
      <c r="K1053" s="123">
        <f>ledp!K246</f>
        <v>290.97000000000003</v>
      </c>
    </row>
    <row r="1054" spans="1:11" x14ac:dyDescent="0.2">
      <c r="A1054" s="117" t="s">
        <v>529</v>
      </c>
      <c r="B1054" s="118" t="s">
        <v>153</v>
      </c>
      <c r="C1054" s="119">
        <v>7287</v>
      </c>
      <c r="D1054" s="119">
        <v>0</v>
      </c>
      <c r="E1054" s="119">
        <v>0</v>
      </c>
      <c r="F1054" s="119">
        <v>7287</v>
      </c>
      <c r="G1054" s="119">
        <v>0</v>
      </c>
      <c r="H1054" s="120">
        <f>ledp!H247</f>
        <v>0</v>
      </c>
      <c r="I1054" s="120">
        <f>ledp!I247</f>
        <v>7287</v>
      </c>
      <c r="J1054" s="120">
        <f>ledp!J247</f>
        <v>10930.5</v>
      </c>
      <c r="K1054" s="123">
        <f>ledp!K247</f>
        <v>11586.33</v>
      </c>
    </row>
    <row r="1055" spans="1:11" x14ac:dyDescent="0.2">
      <c r="A1055" s="117"/>
      <c r="B1055" s="118"/>
      <c r="C1055" s="119"/>
      <c r="D1055" s="119"/>
      <c r="E1055" s="119"/>
      <c r="F1055" s="119"/>
      <c r="G1055" s="119"/>
      <c r="H1055" s="120">
        <f>ledp!H248</f>
        <v>0</v>
      </c>
      <c r="I1055" s="120">
        <f>ledp!I248</f>
        <v>0</v>
      </c>
      <c r="J1055" s="120">
        <f>ledp!J248</f>
        <v>0</v>
      </c>
      <c r="K1055" s="123">
        <f>ledp!K248</f>
        <v>0</v>
      </c>
    </row>
    <row r="1056" spans="1:11" s="116" customFormat="1" ht="15" x14ac:dyDescent="0.25">
      <c r="A1056" s="111"/>
      <c r="B1056" s="112" t="s">
        <v>154</v>
      </c>
      <c r="C1056" s="113">
        <v>8057</v>
      </c>
      <c r="D1056" s="113">
        <v>0</v>
      </c>
      <c r="E1056" s="113">
        <v>0</v>
      </c>
      <c r="F1056" s="113">
        <v>8057</v>
      </c>
      <c r="G1056" s="113">
        <v>0</v>
      </c>
      <c r="H1056" s="120">
        <f>ledp!H249</f>
        <v>0</v>
      </c>
      <c r="I1056" s="120">
        <f>ledp!I249</f>
        <v>8057</v>
      </c>
      <c r="J1056" s="120">
        <f>ledp!J249</f>
        <v>12085.5</v>
      </c>
      <c r="K1056" s="123">
        <f>ledp!K249</f>
        <v>12810.63</v>
      </c>
    </row>
    <row r="1057" spans="1:11" s="116" customFormat="1" ht="15" x14ac:dyDescent="0.25">
      <c r="A1057" s="111"/>
      <c r="B1057" s="112"/>
      <c r="C1057" s="113"/>
      <c r="D1057" s="113"/>
      <c r="E1057" s="113"/>
      <c r="F1057" s="113"/>
      <c r="G1057" s="113"/>
      <c r="H1057" s="120">
        <f>ledp!H250</f>
        <v>0</v>
      </c>
      <c r="I1057" s="120">
        <f>ledp!I250</f>
        <v>0</v>
      </c>
      <c r="J1057" s="120">
        <f>ledp!J250</f>
        <v>0</v>
      </c>
      <c r="K1057" s="123">
        <f>ledp!K250</f>
        <v>0</v>
      </c>
    </row>
    <row r="1058" spans="1:11" s="116" customFormat="1" ht="15" x14ac:dyDescent="0.25">
      <c r="A1058" s="111"/>
      <c r="B1058" s="112" t="s">
        <v>155</v>
      </c>
      <c r="C1058" s="113">
        <v>1589839</v>
      </c>
      <c r="D1058" s="113">
        <v>117525.5</v>
      </c>
      <c r="E1058" s="113">
        <v>729111.44</v>
      </c>
      <c r="F1058" s="113">
        <v>860727.56</v>
      </c>
      <c r="G1058" s="113">
        <v>45.86</v>
      </c>
      <c r="H1058" s="120">
        <f>ledp!H251</f>
        <v>0</v>
      </c>
      <c r="I1058" s="120">
        <f>ledp!I251</f>
        <v>1589839</v>
      </c>
      <c r="J1058" s="120">
        <f>ledp!J251</f>
        <v>2384758.5</v>
      </c>
      <c r="K1058" s="123">
        <f>ledp!K251</f>
        <v>2527844.0099999998</v>
      </c>
    </row>
    <row r="1059" spans="1:11" s="116" customFormat="1" ht="15" x14ac:dyDescent="0.25">
      <c r="A1059" s="111"/>
      <c r="B1059" s="112"/>
      <c r="C1059" s="113"/>
      <c r="D1059" s="113"/>
      <c r="E1059" s="113"/>
      <c r="F1059" s="113"/>
      <c r="G1059" s="113"/>
      <c r="H1059" s="120">
        <f>ledp!H252</f>
        <v>0</v>
      </c>
      <c r="I1059" s="120">
        <f>ledp!I252</f>
        <v>0</v>
      </c>
      <c r="J1059" s="120">
        <f>ledp!J252</f>
        <v>0</v>
      </c>
      <c r="K1059" s="123">
        <f>ledp!K252</f>
        <v>0</v>
      </c>
    </row>
    <row r="1060" spans="1:11" s="116" customFormat="1" ht="15" x14ac:dyDescent="0.25">
      <c r="A1060" s="111"/>
      <c r="B1060" s="112" t="s">
        <v>156</v>
      </c>
      <c r="C1060" s="113">
        <v>1589839</v>
      </c>
      <c r="D1060" s="113">
        <v>117525.5</v>
      </c>
      <c r="E1060" s="113">
        <v>729111.44</v>
      </c>
      <c r="F1060" s="113">
        <v>860727.56</v>
      </c>
      <c r="G1060" s="113">
        <v>45.86</v>
      </c>
      <c r="H1060" s="120">
        <f>ledp!H253</f>
        <v>0</v>
      </c>
      <c r="I1060" s="120">
        <f>ledp!I253</f>
        <v>1589839</v>
      </c>
      <c r="J1060" s="120">
        <f>ledp!J253</f>
        <v>2384758.5</v>
      </c>
      <c r="K1060" s="123">
        <f>ledp!K253</f>
        <v>2527844.0099999998</v>
      </c>
    </row>
    <row r="1061" spans="1:11" s="116" customFormat="1" ht="15" x14ac:dyDescent="0.25">
      <c r="A1061" s="111"/>
      <c r="B1061" s="112"/>
      <c r="C1061" s="113"/>
      <c r="D1061" s="113"/>
      <c r="E1061" s="113"/>
      <c r="F1061" s="113"/>
      <c r="G1061" s="113"/>
      <c r="H1061" s="120">
        <f>ledp!H254</f>
        <v>0</v>
      </c>
      <c r="I1061" s="120">
        <f>ledp!I254</f>
        <v>0</v>
      </c>
      <c r="J1061" s="120">
        <f>ledp!J254</f>
        <v>0</v>
      </c>
      <c r="K1061" s="123">
        <f>ledp!K254</f>
        <v>0</v>
      </c>
    </row>
    <row r="1062" spans="1:11" s="116" customFormat="1" ht="15" x14ac:dyDescent="0.25">
      <c r="A1062" s="111"/>
      <c r="B1062" s="112" t="s">
        <v>218</v>
      </c>
      <c r="C1062" s="113"/>
      <c r="D1062" s="113"/>
      <c r="E1062" s="113"/>
      <c r="F1062" s="113"/>
      <c r="G1062" s="113"/>
      <c r="H1062" s="120">
        <f>ledp!H255</f>
        <v>0</v>
      </c>
      <c r="I1062" s="120">
        <f>ledp!I255</f>
        <v>0</v>
      </c>
      <c r="J1062" s="120">
        <f>ledp!J255</f>
        <v>0</v>
      </c>
      <c r="K1062" s="123">
        <f>ledp!K255</f>
        <v>0</v>
      </c>
    </row>
    <row r="1063" spans="1:11" x14ac:dyDescent="0.2">
      <c r="A1063" s="117"/>
      <c r="B1063" s="118"/>
      <c r="C1063" s="119"/>
      <c r="D1063" s="119"/>
      <c r="E1063" s="119"/>
      <c r="F1063" s="119"/>
      <c r="G1063" s="119"/>
      <c r="H1063" s="120">
        <f>ledp!H256</f>
        <v>0</v>
      </c>
      <c r="I1063" s="120">
        <f>ledp!I256</f>
        <v>0</v>
      </c>
      <c r="J1063" s="120">
        <f>ledp!J256</f>
        <v>0</v>
      </c>
      <c r="K1063" s="123">
        <f>ledp!K256</f>
        <v>0</v>
      </c>
    </row>
    <row r="1064" spans="1:11" x14ac:dyDescent="0.2">
      <c r="A1064" s="117" t="s">
        <v>530</v>
      </c>
      <c r="B1064" s="118" t="s">
        <v>243</v>
      </c>
      <c r="C1064" s="119">
        <v>0</v>
      </c>
      <c r="D1064" s="119">
        <v>972.14</v>
      </c>
      <c r="E1064" s="119">
        <v>6099.27</v>
      </c>
      <c r="F1064" s="119">
        <v>-6099.27</v>
      </c>
      <c r="G1064" s="119">
        <v>0</v>
      </c>
      <c r="H1064" s="120">
        <f>ledp!H257</f>
        <v>0</v>
      </c>
      <c r="I1064" s="120">
        <f>ledp!I257</f>
        <v>0</v>
      </c>
      <c r="J1064" s="120">
        <f>ledp!J257</f>
        <v>0</v>
      </c>
      <c r="K1064" s="123">
        <f>ledp!K257</f>
        <v>0</v>
      </c>
    </row>
    <row r="1065" spans="1:11" x14ac:dyDescent="0.2">
      <c r="A1065" s="117" t="s">
        <v>531</v>
      </c>
      <c r="B1065" s="118" t="s">
        <v>244</v>
      </c>
      <c r="C1065" s="119">
        <v>0</v>
      </c>
      <c r="D1065" s="119">
        <v>15240.25</v>
      </c>
      <c r="E1065" s="119">
        <v>40279.919999999998</v>
      </c>
      <c r="F1065" s="119">
        <v>-40279.919999999998</v>
      </c>
      <c r="G1065" s="119">
        <v>0</v>
      </c>
      <c r="H1065" s="120">
        <f>ledp!H258</f>
        <v>0</v>
      </c>
      <c r="I1065" s="120">
        <f>ledp!I258</f>
        <v>0</v>
      </c>
      <c r="J1065" s="120">
        <f>ledp!J258</f>
        <v>0</v>
      </c>
      <c r="K1065" s="123">
        <f>ledp!K258</f>
        <v>0</v>
      </c>
    </row>
    <row r="1066" spans="1:11" x14ac:dyDescent="0.2">
      <c r="A1066" s="117"/>
      <c r="B1066" s="118"/>
      <c r="C1066" s="119"/>
      <c r="D1066" s="119"/>
      <c r="E1066" s="119"/>
      <c r="F1066" s="119"/>
      <c r="G1066" s="119"/>
      <c r="H1066" s="120">
        <f>ledp!H259</f>
        <v>0</v>
      </c>
      <c r="I1066" s="120">
        <f>ledp!I259</f>
        <v>0</v>
      </c>
      <c r="J1066" s="120">
        <f>ledp!J259</f>
        <v>0</v>
      </c>
      <c r="K1066" s="123">
        <f>ledp!K259</f>
        <v>0</v>
      </c>
    </row>
    <row r="1067" spans="1:11" s="116" customFormat="1" ht="15" x14ac:dyDescent="0.25">
      <c r="A1067" s="111"/>
      <c r="B1067" s="112" t="s">
        <v>250</v>
      </c>
      <c r="C1067" s="113">
        <v>0</v>
      </c>
      <c r="D1067" s="113">
        <v>16212.39</v>
      </c>
      <c r="E1067" s="113">
        <v>46379.19</v>
      </c>
      <c r="F1067" s="113">
        <v>-46379.19</v>
      </c>
      <c r="G1067" s="113">
        <v>0</v>
      </c>
      <c r="H1067" s="120">
        <f>ledp!H260</f>
        <v>0</v>
      </c>
      <c r="I1067" s="120">
        <f>ledp!I260</f>
        <v>0</v>
      </c>
      <c r="J1067" s="120">
        <f>ledp!J260</f>
        <v>0</v>
      </c>
      <c r="K1067" s="123">
        <f>ledp!K260</f>
        <v>0</v>
      </c>
    </row>
    <row r="1068" spans="1:11" s="116" customFormat="1" ht="15" x14ac:dyDescent="0.25">
      <c r="A1068" s="111"/>
      <c r="B1068" s="112"/>
      <c r="C1068" s="113"/>
      <c r="D1068" s="113"/>
      <c r="E1068" s="113"/>
      <c r="F1068" s="113"/>
      <c r="G1068" s="113"/>
      <c r="H1068" s="120">
        <f>ledp!H261</f>
        <v>0</v>
      </c>
      <c r="I1068" s="120">
        <f>ledp!I261</f>
        <v>0</v>
      </c>
      <c r="J1068" s="120">
        <f>ledp!J261</f>
        <v>0</v>
      </c>
      <c r="K1068" s="123">
        <f>ledp!K261</f>
        <v>0</v>
      </c>
    </row>
    <row r="1069" spans="1:11" s="116" customFormat="1" ht="15" x14ac:dyDescent="0.25">
      <c r="A1069" s="111"/>
      <c r="B1069" s="112" t="s">
        <v>266</v>
      </c>
      <c r="C1069" s="113"/>
      <c r="D1069" s="113"/>
      <c r="E1069" s="113"/>
      <c r="F1069" s="113"/>
      <c r="G1069" s="113"/>
      <c r="H1069" s="120">
        <f>ledp!H262</f>
        <v>0</v>
      </c>
      <c r="I1069" s="120">
        <f>ledp!I262</f>
        <v>0</v>
      </c>
      <c r="J1069" s="120">
        <f>ledp!J262</f>
        <v>0</v>
      </c>
      <c r="K1069" s="123">
        <f>ledp!K262</f>
        <v>0</v>
      </c>
    </row>
    <row r="1070" spans="1:11" x14ac:dyDescent="0.2">
      <c r="A1070" s="117"/>
      <c r="B1070" s="118"/>
      <c r="C1070" s="119"/>
      <c r="D1070" s="119"/>
      <c r="E1070" s="119"/>
      <c r="F1070" s="119"/>
      <c r="G1070" s="119"/>
      <c r="H1070" s="120">
        <f>ledp!H263</f>
        <v>0</v>
      </c>
      <c r="I1070" s="120">
        <f>ledp!I263</f>
        <v>0</v>
      </c>
      <c r="J1070" s="120">
        <f>ledp!J263</f>
        <v>0</v>
      </c>
      <c r="K1070" s="123">
        <f>ledp!K263</f>
        <v>0</v>
      </c>
    </row>
    <row r="1071" spans="1:11" x14ac:dyDescent="0.2">
      <c r="A1071" s="117" t="s">
        <v>532</v>
      </c>
      <c r="B1071" s="118" t="s">
        <v>267</v>
      </c>
      <c r="C1071" s="119">
        <v>3180</v>
      </c>
      <c r="D1071" s="119">
        <v>11061.25</v>
      </c>
      <c r="E1071" s="119">
        <v>30944.53</v>
      </c>
      <c r="F1071" s="119">
        <v>-27764.53</v>
      </c>
      <c r="G1071" s="119">
        <v>973.09</v>
      </c>
      <c r="H1071" s="120">
        <f>ledp!H264</f>
        <v>0</v>
      </c>
      <c r="I1071" s="120">
        <f>ledp!I264</f>
        <v>3180</v>
      </c>
      <c r="J1071" s="120">
        <f>ledp!J264</f>
        <v>4770</v>
      </c>
      <c r="K1071" s="123">
        <f>ledp!K264</f>
        <v>5056.2</v>
      </c>
    </row>
    <row r="1072" spans="1:11" x14ac:dyDescent="0.2">
      <c r="A1072" s="117" t="s">
        <v>533</v>
      </c>
      <c r="B1072" s="118" t="s">
        <v>268</v>
      </c>
      <c r="C1072" s="119">
        <v>3180</v>
      </c>
      <c r="D1072" s="119">
        <v>1567.83</v>
      </c>
      <c r="E1072" s="119">
        <v>4381.47</v>
      </c>
      <c r="F1072" s="119">
        <v>-1201.47</v>
      </c>
      <c r="G1072" s="119">
        <v>137.78</v>
      </c>
      <c r="H1072" s="120">
        <f>ledp!H265</f>
        <v>0</v>
      </c>
      <c r="I1072" s="120">
        <f>ledp!I265</f>
        <v>3180</v>
      </c>
      <c r="J1072" s="120">
        <f>ledp!J265</f>
        <v>4770</v>
      </c>
      <c r="K1072" s="123">
        <f>ledp!K265</f>
        <v>5056.2</v>
      </c>
    </row>
    <row r="1073" spans="1:11" x14ac:dyDescent="0.2">
      <c r="A1073" s="117" t="s">
        <v>534</v>
      </c>
      <c r="B1073" s="118" t="s">
        <v>269</v>
      </c>
      <c r="C1073" s="119">
        <v>13269</v>
      </c>
      <c r="D1073" s="119">
        <v>2080.6</v>
      </c>
      <c r="E1073" s="119">
        <v>3981.05</v>
      </c>
      <c r="F1073" s="119">
        <v>9287.9500000000007</v>
      </c>
      <c r="G1073" s="119">
        <v>30</v>
      </c>
      <c r="H1073" s="120">
        <f>ledp!H266</f>
        <v>0</v>
      </c>
      <c r="I1073" s="120">
        <f>ledp!I266</f>
        <v>13269</v>
      </c>
      <c r="J1073" s="120">
        <f>ledp!J266</f>
        <v>19903.5</v>
      </c>
      <c r="K1073" s="123">
        <f>ledp!K266</f>
        <v>21097.71</v>
      </c>
    </row>
    <row r="1074" spans="1:11" x14ac:dyDescent="0.2">
      <c r="A1074" s="117"/>
      <c r="B1074" s="118"/>
      <c r="C1074" s="119"/>
      <c r="D1074" s="119"/>
      <c r="E1074" s="119"/>
      <c r="F1074" s="119"/>
      <c r="G1074" s="119"/>
      <c r="H1074" s="120">
        <f>ledp!H267</f>
        <v>0</v>
      </c>
      <c r="I1074" s="120">
        <f>ledp!I267</f>
        <v>0</v>
      </c>
      <c r="J1074" s="120">
        <f>ledp!J267</f>
        <v>0</v>
      </c>
      <c r="K1074" s="123">
        <f>ledp!K267</f>
        <v>0</v>
      </c>
    </row>
    <row r="1075" spans="1:11" s="116" customFormat="1" ht="15" x14ac:dyDescent="0.25">
      <c r="A1075" s="111"/>
      <c r="B1075" s="112" t="s">
        <v>280</v>
      </c>
      <c r="C1075" s="113">
        <v>19629</v>
      </c>
      <c r="D1075" s="113">
        <v>14709.68</v>
      </c>
      <c r="E1075" s="113">
        <v>39307.050000000003</v>
      </c>
      <c r="F1075" s="113">
        <v>-19678.05</v>
      </c>
      <c r="G1075" s="113">
        <v>200.24</v>
      </c>
      <c r="H1075" s="120">
        <f>ledp!H268</f>
        <v>0</v>
      </c>
      <c r="I1075" s="120">
        <f>ledp!I268</f>
        <v>19629</v>
      </c>
      <c r="J1075" s="120">
        <f>ledp!J268</f>
        <v>29443.5</v>
      </c>
      <c r="K1075" s="123">
        <f>ledp!K268</f>
        <v>31210.11</v>
      </c>
    </row>
    <row r="1076" spans="1:11" s="116" customFormat="1" ht="15" x14ac:dyDescent="0.25">
      <c r="A1076" s="111"/>
      <c r="B1076" s="112"/>
      <c r="C1076" s="113"/>
      <c r="D1076" s="113"/>
      <c r="E1076" s="113"/>
      <c r="F1076" s="113"/>
      <c r="G1076" s="113"/>
      <c r="H1076" s="120">
        <f>ledp!H269</f>
        <v>0</v>
      </c>
      <c r="I1076" s="120">
        <f>ledp!I269</f>
        <v>0</v>
      </c>
      <c r="J1076" s="120">
        <f>ledp!J269</f>
        <v>0</v>
      </c>
      <c r="K1076" s="123">
        <f>ledp!K269</f>
        <v>0</v>
      </c>
    </row>
    <row r="1077" spans="1:11" s="116" customFormat="1" ht="15" x14ac:dyDescent="0.25">
      <c r="A1077" s="111"/>
      <c r="B1077" s="112" t="s">
        <v>281</v>
      </c>
      <c r="C1077" s="113">
        <v>1609468</v>
      </c>
      <c r="D1077" s="113">
        <v>148447.57</v>
      </c>
      <c r="E1077" s="113">
        <v>814797.68</v>
      </c>
      <c r="F1077" s="113">
        <v>794670.32</v>
      </c>
      <c r="G1077" s="113">
        <v>50.62</v>
      </c>
      <c r="H1077" s="120">
        <f>ledp!H270</f>
        <v>0</v>
      </c>
      <c r="I1077" s="120">
        <f>ledp!I270</f>
        <v>1609468</v>
      </c>
      <c r="J1077" s="120">
        <f>ledp!J270</f>
        <v>2414202</v>
      </c>
      <c r="K1077" s="123">
        <f>ledp!K270</f>
        <v>2559054.1199999996</v>
      </c>
    </row>
    <row r="1078" spans="1:11" x14ac:dyDescent="0.2">
      <c r="A1078" s="117"/>
      <c r="B1078" s="118"/>
      <c r="C1078" s="119"/>
      <c r="D1078" s="119"/>
      <c r="E1078" s="119"/>
      <c r="F1078" s="119"/>
      <c r="G1078" s="119"/>
      <c r="H1078" s="120">
        <f>ledp!H271</f>
        <v>0</v>
      </c>
      <c r="I1078" s="120">
        <f>ledp!I271</f>
        <v>0</v>
      </c>
      <c r="J1078" s="120">
        <f>ledp!J271</f>
        <v>0</v>
      </c>
      <c r="K1078" s="123">
        <f>ledp!K271</f>
        <v>0</v>
      </c>
    </row>
    <row r="1079" spans="1:11" s="116" customFormat="1" ht="15" x14ac:dyDescent="0.25">
      <c r="A1079" s="111"/>
      <c r="B1079" s="112" t="s">
        <v>535</v>
      </c>
      <c r="C1079" s="113"/>
      <c r="D1079" s="113"/>
      <c r="E1079" s="113"/>
      <c r="F1079" s="113"/>
      <c r="G1079" s="113"/>
      <c r="H1079" s="120">
        <f>ledp!H272</f>
        <v>0</v>
      </c>
      <c r="I1079" s="120">
        <f>ledp!I272</f>
        <v>0</v>
      </c>
      <c r="J1079" s="120">
        <f>ledp!J272</f>
        <v>0</v>
      </c>
      <c r="K1079" s="123">
        <f>ledp!K272</f>
        <v>0</v>
      </c>
    </row>
    <row r="1080" spans="1:11" s="116" customFormat="1" ht="15" x14ac:dyDescent="0.25">
      <c r="A1080" s="111"/>
      <c r="B1080" s="112" t="s">
        <v>92</v>
      </c>
      <c r="C1080" s="113"/>
      <c r="D1080" s="113"/>
      <c r="E1080" s="113"/>
      <c r="F1080" s="113"/>
      <c r="G1080" s="113"/>
      <c r="H1080" s="120">
        <f>ledp!H273</f>
        <v>0</v>
      </c>
      <c r="I1080" s="120">
        <f>ledp!I273</f>
        <v>0</v>
      </c>
      <c r="J1080" s="120">
        <f>ledp!J273</f>
        <v>0</v>
      </c>
      <c r="K1080" s="123">
        <f>ledp!K273</f>
        <v>0</v>
      </c>
    </row>
    <row r="1081" spans="1:11" s="116" customFormat="1" ht="15" x14ac:dyDescent="0.25">
      <c r="A1081" s="111"/>
      <c r="B1081" s="112" t="s">
        <v>93</v>
      </c>
      <c r="C1081" s="113"/>
      <c r="D1081" s="113"/>
      <c r="E1081" s="113"/>
      <c r="F1081" s="113"/>
      <c r="G1081" s="113"/>
      <c r="H1081" s="120">
        <f>ledp!H274</f>
        <v>0</v>
      </c>
      <c r="I1081" s="120">
        <f>ledp!I274</f>
        <v>0</v>
      </c>
      <c r="J1081" s="120">
        <f>ledp!J274</f>
        <v>0</v>
      </c>
      <c r="K1081" s="123">
        <f>ledp!K274</f>
        <v>0</v>
      </c>
    </row>
    <row r="1082" spans="1:11" s="116" customFormat="1" ht="15" x14ac:dyDescent="0.25">
      <c r="A1082" s="111"/>
      <c r="B1082" s="112" t="s">
        <v>128</v>
      </c>
      <c r="C1082" s="113"/>
      <c r="D1082" s="113"/>
      <c r="E1082" s="113"/>
      <c r="F1082" s="113"/>
      <c r="G1082" s="113"/>
      <c r="H1082" s="120">
        <f>ledp!H275</f>
        <v>0</v>
      </c>
      <c r="I1082" s="120">
        <f>ledp!I275</f>
        <v>0</v>
      </c>
      <c r="J1082" s="120">
        <f>ledp!J275</f>
        <v>0</v>
      </c>
      <c r="K1082" s="123">
        <f>ledp!K275</f>
        <v>0</v>
      </c>
    </row>
    <row r="1083" spans="1:11" s="116" customFormat="1" ht="15" x14ac:dyDescent="0.25">
      <c r="A1083" s="111"/>
      <c r="B1083" s="112" t="s">
        <v>129</v>
      </c>
      <c r="C1083" s="113"/>
      <c r="D1083" s="113"/>
      <c r="E1083" s="113"/>
      <c r="F1083" s="113"/>
      <c r="G1083" s="113"/>
      <c r="H1083" s="120">
        <f>ledp!H276</f>
        <v>0</v>
      </c>
      <c r="I1083" s="120">
        <f>ledp!I276</f>
        <v>0</v>
      </c>
      <c r="J1083" s="120">
        <f>ledp!J276</f>
        <v>0</v>
      </c>
      <c r="K1083" s="123">
        <f>ledp!K276</f>
        <v>0</v>
      </c>
    </row>
    <row r="1084" spans="1:11" x14ac:dyDescent="0.2">
      <c r="A1084" s="117"/>
      <c r="B1084" s="118"/>
      <c r="C1084" s="119"/>
      <c r="D1084" s="119"/>
      <c r="E1084" s="119"/>
      <c r="F1084" s="119"/>
      <c r="G1084" s="119"/>
      <c r="H1084" s="120">
        <f>ledp!H277</f>
        <v>0</v>
      </c>
      <c r="I1084" s="120">
        <f>ledp!I277</f>
        <v>0</v>
      </c>
      <c r="J1084" s="120">
        <f>ledp!J277</f>
        <v>0</v>
      </c>
      <c r="K1084" s="123">
        <f>ledp!K277</f>
        <v>0</v>
      </c>
    </row>
    <row r="1085" spans="1:11" x14ac:dyDescent="0.2">
      <c r="A1085" s="117" t="s">
        <v>536</v>
      </c>
      <c r="B1085" s="118" t="s">
        <v>130</v>
      </c>
      <c r="C1085" s="119">
        <v>189658</v>
      </c>
      <c r="D1085" s="119">
        <v>0</v>
      </c>
      <c r="E1085" s="119">
        <v>250985.51</v>
      </c>
      <c r="F1085" s="119">
        <v>-61327.51</v>
      </c>
      <c r="G1085" s="119">
        <v>132.33000000000001</v>
      </c>
      <c r="H1085" s="120">
        <f>ledp!H278</f>
        <v>0</v>
      </c>
      <c r="I1085" s="120">
        <f>ledp!I278</f>
        <v>189658</v>
      </c>
      <c r="J1085" s="120">
        <f>ledp!J278</f>
        <v>284487</v>
      </c>
      <c r="K1085" s="123">
        <f>ledp!K278</f>
        <v>301556.21999999997</v>
      </c>
    </row>
    <row r="1086" spans="1:11" x14ac:dyDescent="0.2">
      <c r="A1086" s="117" t="s">
        <v>537</v>
      </c>
      <c r="B1086" s="118" t="s">
        <v>131</v>
      </c>
      <c r="C1086" s="119">
        <v>24050</v>
      </c>
      <c r="D1086" s="119">
        <v>0</v>
      </c>
      <c r="E1086" s="119">
        <v>0</v>
      </c>
      <c r="F1086" s="119">
        <v>24050</v>
      </c>
      <c r="G1086" s="119">
        <v>0</v>
      </c>
      <c r="H1086" s="120">
        <f>ledp!H279</f>
        <v>0</v>
      </c>
      <c r="I1086" s="120">
        <f>ledp!I279</f>
        <v>24050</v>
      </c>
      <c r="J1086" s="120">
        <f>ledp!J279</f>
        <v>36075</v>
      </c>
      <c r="K1086" s="123">
        <f>ledp!K279</f>
        <v>38239.5</v>
      </c>
    </row>
    <row r="1087" spans="1:11" x14ac:dyDescent="0.2">
      <c r="A1087" s="117" t="s">
        <v>538</v>
      </c>
      <c r="B1087" s="118" t="s">
        <v>132</v>
      </c>
      <c r="C1087" s="119">
        <v>0</v>
      </c>
      <c r="D1087" s="119">
        <v>0</v>
      </c>
      <c r="E1087" s="119">
        <v>9999.99</v>
      </c>
      <c r="F1087" s="119">
        <v>-9999.99</v>
      </c>
      <c r="G1087" s="119">
        <v>0</v>
      </c>
      <c r="H1087" s="120">
        <f>ledp!H280</f>
        <v>0</v>
      </c>
      <c r="I1087" s="120">
        <f>ledp!I280</f>
        <v>0</v>
      </c>
      <c r="J1087" s="120">
        <f>ledp!J280</f>
        <v>0</v>
      </c>
      <c r="K1087" s="123">
        <f>ledp!K280</f>
        <v>0</v>
      </c>
    </row>
    <row r="1088" spans="1:11" x14ac:dyDescent="0.2">
      <c r="A1088" s="117" t="s">
        <v>539</v>
      </c>
      <c r="B1088" s="118" t="s">
        <v>133</v>
      </c>
      <c r="C1088" s="119">
        <v>6264</v>
      </c>
      <c r="D1088" s="119">
        <v>0</v>
      </c>
      <c r="E1088" s="119">
        <v>0</v>
      </c>
      <c r="F1088" s="119">
        <v>6264</v>
      </c>
      <c r="G1088" s="119">
        <v>0</v>
      </c>
      <c r="H1088" s="120">
        <f>ledp!H281</f>
        <v>0</v>
      </c>
      <c r="I1088" s="120">
        <f>ledp!I281</f>
        <v>6264</v>
      </c>
      <c r="J1088" s="120">
        <f>ledp!J281</f>
        <v>9396</v>
      </c>
      <c r="K1088" s="123">
        <f>ledp!K281</f>
        <v>9959.76</v>
      </c>
    </row>
    <row r="1089" spans="1:11" x14ac:dyDescent="0.2">
      <c r="A1089" s="117" t="s">
        <v>540</v>
      </c>
      <c r="B1089" s="118" t="s">
        <v>135</v>
      </c>
      <c r="C1089" s="119">
        <v>6235</v>
      </c>
      <c r="D1089" s="119">
        <v>0</v>
      </c>
      <c r="E1089" s="119">
        <v>0</v>
      </c>
      <c r="F1089" s="119">
        <v>6235</v>
      </c>
      <c r="G1089" s="119">
        <v>0</v>
      </c>
      <c r="H1089" s="120">
        <f>ledp!H282</f>
        <v>0</v>
      </c>
      <c r="I1089" s="120">
        <f>ledp!I282</f>
        <v>6235</v>
      </c>
      <c r="J1089" s="120">
        <f>ledp!J282</f>
        <v>9352.5</v>
      </c>
      <c r="K1089" s="123">
        <f>ledp!K282</f>
        <v>9913.65</v>
      </c>
    </row>
    <row r="1090" spans="1:11" x14ac:dyDescent="0.2">
      <c r="A1090" s="117" t="s">
        <v>541</v>
      </c>
      <c r="B1090" s="118" t="s">
        <v>137</v>
      </c>
      <c r="C1090" s="119">
        <v>6828</v>
      </c>
      <c r="D1090" s="119">
        <v>0</v>
      </c>
      <c r="E1090" s="119">
        <v>0</v>
      </c>
      <c r="F1090" s="119">
        <v>6828</v>
      </c>
      <c r="G1090" s="119">
        <v>0</v>
      </c>
      <c r="H1090" s="120">
        <f>ledp!H283</f>
        <v>0</v>
      </c>
      <c r="I1090" s="120">
        <f>ledp!I283</f>
        <v>6828</v>
      </c>
      <c r="J1090" s="120">
        <f>ledp!J283</f>
        <v>10242</v>
      </c>
      <c r="K1090" s="123">
        <f>ledp!K283</f>
        <v>10856.52</v>
      </c>
    </row>
    <row r="1091" spans="1:11" x14ac:dyDescent="0.2">
      <c r="A1091" s="117"/>
      <c r="B1091" s="118"/>
      <c r="C1091" s="119"/>
      <c r="D1091" s="119"/>
      <c r="E1091" s="119"/>
      <c r="F1091" s="119"/>
      <c r="G1091" s="119"/>
      <c r="H1091" s="120">
        <f>ledp!H284</f>
        <v>0</v>
      </c>
      <c r="I1091" s="120">
        <f>ledp!I284</f>
        <v>0</v>
      </c>
      <c r="J1091" s="120">
        <f>ledp!J284</f>
        <v>0</v>
      </c>
      <c r="K1091" s="123">
        <f>ledp!K284</f>
        <v>0</v>
      </c>
    </row>
    <row r="1092" spans="1:11" s="116" customFormat="1" ht="15" x14ac:dyDescent="0.25">
      <c r="A1092" s="111"/>
      <c r="B1092" s="112" t="s">
        <v>143</v>
      </c>
      <c r="C1092" s="113">
        <v>233035</v>
      </c>
      <c r="D1092" s="113">
        <v>0</v>
      </c>
      <c r="E1092" s="113">
        <v>260985.5</v>
      </c>
      <c r="F1092" s="113">
        <v>-27950.5</v>
      </c>
      <c r="G1092" s="113">
        <v>111.99</v>
      </c>
      <c r="H1092" s="120">
        <f>ledp!H285</f>
        <v>0</v>
      </c>
      <c r="I1092" s="120">
        <f>ledp!I285</f>
        <v>233035</v>
      </c>
      <c r="J1092" s="120">
        <f>ledp!J285</f>
        <v>349552.5</v>
      </c>
      <c r="K1092" s="123">
        <f>ledp!K285</f>
        <v>370525.65</v>
      </c>
    </row>
    <row r="1093" spans="1:11" s="116" customFormat="1" ht="15" x14ac:dyDescent="0.25">
      <c r="A1093" s="111"/>
      <c r="B1093" s="112"/>
      <c r="C1093" s="113"/>
      <c r="D1093" s="113"/>
      <c r="E1093" s="113"/>
      <c r="F1093" s="113"/>
      <c r="G1093" s="113"/>
      <c r="H1093" s="120">
        <f>ledp!H286</f>
        <v>0</v>
      </c>
      <c r="I1093" s="120">
        <f>ledp!I286</f>
        <v>0</v>
      </c>
      <c r="J1093" s="120">
        <f>ledp!J286</f>
        <v>0</v>
      </c>
      <c r="K1093" s="123">
        <f>ledp!K286</f>
        <v>0</v>
      </c>
    </row>
    <row r="1094" spans="1:11" s="116" customFormat="1" ht="15" x14ac:dyDescent="0.25">
      <c r="A1094" s="111"/>
      <c r="B1094" s="112" t="s">
        <v>144</v>
      </c>
      <c r="C1094" s="113"/>
      <c r="D1094" s="113"/>
      <c r="E1094" s="113"/>
      <c r="F1094" s="113"/>
      <c r="G1094" s="113"/>
      <c r="H1094" s="120">
        <f>ledp!H287</f>
        <v>0</v>
      </c>
      <c r="I1094" s="120">
        <f>ledp!I287</f>
        <v>0</v>
      </c>
      <c r="J1094" s="120">
        <f>ledp!J287</f>
        <v>0</v>
      </c>
      <c r="K1094" s="123">
        <f>ledp!K287</f>
        <v>0</v>
      </c>
    </row>
    <row r="1095" spans="1:11" x14ac:dyDescent="0.2">
      <c r="A1095" s="117"/>
      <c r="B1095" s="118"/>
      <c r="C1095" s="119"/>
      <c r="D1095" s="119"/>
      <c r="E1095" s="119"/>
      <c r="F1095" s="119"/>
      <c r="G1095" s="119"/>
      <c r="H1095" s="120">
        <f>ledp!H288</f>
        <v>0</v>
      </c>
      <c r="I1095" s="120">
        <f>ledp!I288</f>
        <v>0</v>
      </c>
      <c r="J1095" s="120">
        <f>ledp!J288</f>
        <v>0</v>
      </c>
      <c r="K1095" s="123">
        <f>ledp!K288</f>
        <v>0</v>
      </c>
    </row>
    <row r="1096" spans="1:11" x14ac:dyDescent="0.2">
      <c r="A1096" s="117" t="s">
        <v>542</v>
      </c>
      <c r="B1096" s="118" t="s">
        <v>145</v>
      </c>
      <c r="C1096" s="119">
        <v>76</v>
      </c>
      <c r="D1096" s="119">
        <v>0</v>
      </c>
      <c r="E1096" s="119">
        <v>0</v>
      </c>
      <c r="F1096" s="119">
        <v>76</v>
      </c>
      <c r="G1096" s="119">
        <v>0</v>
      </c>
      <c r="H1096" s="120">
        <f>ledp!H289</f>
        <v>0</v>
      </c>
      <c r="I1096" s="120">
        <f>ledp!I289</f>
        <v>76</v>
      </c>
      <c r="J1096" s="120">
        <f>ledp!J289</f>
        <v>114</v>
      </c>
      <c r="K1096" s="123">
        <f>ledp!K289</f>
        <v>120.84</v>
      </c>
    </row>
    <row r="1097" spans="1:11" x14ac:dyDescent="0.2">
      <c r="A1097" s="117" t="s">
        <v>543</v>
      </c>
      <c r="B1097" s="118" t="s">
        <v>146</v>
      </c>
      <c r="C1097" s="119">
        <v>33595</v>
      </c>
      <c r="D1097" s="119">
        <v>0</v>
      </c>
      <c r="E1097" s="119">
        <v>0</v>
      </c>
      <c r="F1097" s="119">
        <v>33595</v>
      </c>
      <c r="G1097" s="119">
        <v>0</v>
      </c>
      <c r="H1097" s="120">
        <f>ledp!H290</f>
        <v>0</v>
      </c>
      <c r="I1097" s="120">
        <f>ledp!I290</f>
        <v>33595</v>
      </c>
      <c r="J1097" s="120">
        <f>ledp!J290</f>
        <v>50392.5</v>
      </c>
      <c r="K1097" s="123">
        <f>ledp!K290</f>
        <v>53416.05</v>
      </c>
    </row>
    <row r="1098" spans="1:11" x14ac:dyDescent="0.2">
      <c r="A1098" s="117" t="s">
        <v>544</v>
      </c>
      <c r="B1098" s="118" t="s">
        <v>147</v>
      </c>
      <c r="C1098" s="119">
        <v>41724</v>
      </c>
      <c r="D1098" s="119">
        <v>0</v>
      </c>
      <c r="E1098" s="119">
        <v>0</v>
      </c>
      <c r="F1098" s="119">
        <v>41724</v>
      </c>
      <c r="G1098" s="119">
        <v>0</v>
      </c>
      <c r="H1098" s="120">
        <f>ledp!H291</f>
        <v>0</v>
      </c>
      <c r="I1098" s="120">
        <f>ledp!I291</f>
        <v>41724</v>
      </c>
      <c r="J1098" s="120">
        <f>ledp!J291</f>
        <v>62586</v>
      </c>
      <c r="K1098" s="123">
        <f>ledp!K291</f>
        <v>66341.16</v>
      </c>
    </row>
    <row r="1099" spans="1:11" x14ac:dyDescent="0.2">
      <c r="A1099" s="117" t="s">
        <v>545</v>
      </c>
      <c r="B1099" s="118" t="s">
        <v>148</v>
      </c>
      <c r="C1099" s="119">
        <v>1784</v>
      </c>
      <c r="D1099" s="119">
        <v>0</v>
      </c>
      <c r="E1099" s="119">
        <v>446.16</v>
      </c>
      <c r="F1099" s="119">
        <v>1337.84</v>
      </c>
      <c r="G1099" s="119">
        <v>25</v>
      </c>
      <c r="H1099" s="120">
        <f>ledp!H292</f>
        <v>0</v>
      </c>
      <c r="I1099" s="120">
        <f>ledp!I292</f>
        <v>1784</v>
      </c>
      <c r="J1099" s="120">
        <f>ledp!J292</f>
        <v>2676</v>
      </c>
      <c r="K1099" s="123">
        <f>ledp!K292</f>
        <v>2836.56</v>
      </c>
    </row>
    <row r="1100" spans="1:11" x14ac:dyDescent="0.2">
      <c r="A1100" s="117"/>
      <c r="B1100" s="118"/>
      <c r="C1100" s="119"/>
      <c r="D1100" s="119"/>
      <c r="E1100" s="119"/>
      <c r="F1100" s="119"/>
      <c r="G1100" s="119"/>
      <c r="H1100" s="120">
        <f>ledp!H293</f>
        <v>0</v>
      </c>
      <c r="I1100" s="120">
        <f>ledp!I293</f>
        <v>0</v>
      </c>
      <c r="J1100" s="120">
        <f>ledp!J293</f>
        <v>0</v>
      </c>
      <c r="K1100" s="123">
        <f>ledp!K293</f>
        <v>0</v>
      </c>
    </row>
    <row r="1101" spans="1:11" s="116" customFormat="1" ht="15" x14ac:dyDescent="0.25">
      <c r="A1101" s="111"/>
      <c r="B1101" s="112" t="s">
        <v>149</v>
      </c>
      <c r="C1101" s="113">
        <v>77179</v>
      </c>
      <c r="D1101" s="113">
        <v>0</v>
      </c>
      <c r="E1101" s="113">
        <v>446.16</v>
      </c>
      <c r="F1101" s="113">
        <v>76732.84</v>
      </c>
      <c r="G1101" s="113">
        <v>0.56999999999999995</v>
      </c>
      <c r="H1101" s="120">
        <f>ledp!H294</f>
        <v>0</v>
      </c>
      <c r="I1101" s="120">
        <f>ledp!I294</f>
        <v>77179</v>
      </c>
      <c r="J1101" s="120">
        <f>ledp!J294</f>
        <v>115768.5</v>
      </c>
      <c r="K1101" s="123">
        <f>ledp!K294</f>
        <v>122714.61</v>
      </c>
    </row>
    <row r="1102" spans="1:11" s="116" customFormat="1" ht="15" x14ac:dyDescent="0.25">
      <c r="A1102" s="111"/>
      <c r="B1102" s="112"/>
      <c r="C1102" s="113"/>
      <c r="D1102" s="113"/>
      <c r="E1102" s="113"/>
      <c r="F1102" s="113"/>
      <c r="G1102" s="113"/>
      <c r="H1102" s="120">
        <f>ledp!H295</f>
        <v>0</v>
      </c>
      <c r="I1102" s="120">
        <f>ledp!I295</f>
        <v>0</v>
      </c>
      <c r="J1102" s="120">
        <f>ledp!J295</f>
        <v>0</v>
      </c>
      <c r="K1102" s="123">
        <f>ledp!K295</f>
        <v>0</v>
      </c>
    </row>
    <row r="1103" spans="1:11" s="116" customFormat="1" ht="15" x14ac:dyDescent="0.25">
      <c r="A1103" s="111"/>
      <c r="B1103" s="112" t="s">
        <v>150</v>
      </c>
      <c r="C1103" s="113"/>
      <c r="D1103" s="113"/>
      <c r="E1103" s="113"/>
      <c r="F1103" s="113"/>
      <c r="G1103" s="113"/>
      <c r="H1103" s="120">
        <f>ledp!H296</f>
        <v>0</v>
      </c>
      <c r="I1103" s="120">
        <f>ledp!I296</f>
        <v>0</v>
      </c>
      <c r="J1103" s="120">
        <f>ledp!J296</f>
        <v>0</v>
      </c>
      <c r="K1103" s="123">
        <f>ledp!K296</f>
        <v>0</v>
      </c>
    </row>
    <row r="1104" spans="1:11" x14ac:dyDescent="0.2">
      <c r="A1104" s="117"/>
      <c r="B1104" s="118"/>
      <c r="C1104" s="119"/>
      <c r="D1104" s="119"/>
      <c r="E1104" s="119"/>
      <c r="F1104" s="119"/>
      <c r="G1104" s="119"/>
      <c r="H1104" s="120">
        <f>ledp!H297</f>
        <v>0</v>
      </c>
      <c r="I1104" s="120">
        <f>ledp!I297</f>
        <v>0</v>
      </c>
      <c r="J1104" s="120">
        <f>ledp!J297</f>
        <v>0</v>
      </c>
      <c r="K1104" s="123">
        <f>ledp!K297</f>
        <v>0</v>
      </c>
    </row>
    <row r="1105" spans="1:11" x14ac:dyDescent="0.2">
      <c r="A1105" s="117" t="s">
        <v>546</v>
      </c>
      <c r="B1105" s="118" t="s">
        <v>151</v>
      </c>
      <c r="C1105" s="119">
        <v>208</v>
      </c>
      <c r="D1105" s="119">
        <v>0</v>
      </c>
      <c r="E1105" s="119">
        <v>0</v>
      </c>
      <c r="F1105" s="119">
        <v>208</v>
      </c>
      <c r="G1105" s="119">
        <v>0</v>
      </c>
      <c r="H1105" s="120">
        <f>ledp!H298</f>
        <v>0</v>
      </c>
      <c r="I1105" s="120">
        <f>ledp!I298</f>
        <v>208</v>
      </c>
      <c r="J1105" s="120">
        <f>ledp!J298</f>
        <v>312</v>
      </c>
      <c r="K1105" s="123">
        <f>ledp!K298</f>
        <v>330.72</v>
      </c>
    </row>
    <row r="1106" spans="1:11" x14ac:dyDescent="0.2">
      <c r="A1106" s="117" t="s">
        <v>547</v>
      </c>
      <c r="B1106" s="118" t="s">
        <v>152</v>
      </c>
      <c r="C1106" s="119">
        <v>75</v>
      </c>
      <c r="D1106" s="119">
        <v>0</v>
      </c>
      <c r="E1106" s="119">
        <v>0</v>
      </c>
      <c r="F1106" s="119">
        <v>75</v>
      </c>
      <c r="G1106" s="119">
        <v>0</v>
      </c>
      <c r="H1106" s="120">
        <f>ledp!H299</f>
        <v>0</v>
      </c>
      <c r="I1106" s="120">
        <f>ledp!I299</f>
        <v>75</v>
      </c>
      <c r="J1106" s="120">
        <f>ledp!J299</f>
        <v>112.5</v>
      </c>
      <c r="K1106" s="123">
        <f>ledp!K299</f>
        <v>119.25</v>
      </c>
    </row>
    <row r="1107" spans="1:11" x14ac:dyDescent="0.2">
      <c r="A1107" s="117" t="s">
        <v>548</v>
      </c>
      <c r="B1107" s="118" t="s">
        <v>153</v>
      </c>
      <c r="C1107" s="119">
        <v>629</v>
      </c>
      <c r="D1107" s="119">
        <v>0</v>
      </c>
      <c r="E1107" s="119">
        <v>0</v>
      </c>
      <c r="F1107" s="119">
        <v>629</v>
      </c>
      <c r="G1107" s="119">
        <v>0</v>
      </c>
      <c r="H1107" s="120">
        <f>ledp!H300</f>
        <v>0</v>
      </c>
      <c r="I1107" s="120">
        <f>ledp!I300</f>
        <v>629</v>
      </c>
      <c r="J1107" s="120">
        <f>ledp!J300</f>
        <v>943.5</v>
      </c>
      <c r="K1107" s="123">
        <f>ledp!K300</f>
        <v>1000.11</v>
      </c>
    </row>
    <row r="1108" spans="1:11" x14ac:dyDescent="0.2">
      <c r="A1108" s="117"/>
      <c r="B1108" s="118"/>
      <c r="C1108" s="119"/>
      <c r="D1108" s="119"/>
      <c r="E1108" s="119"/>
      <c r="F1108" s="119"/>
      <c r="G1108" s="119"/>
      <c r="H1108" s="120">
        <f>ledp!H301</f>
        <v>0</v>
      </c>
      <c r="I1108" s="120">
        <f>ledp!I301</f>
        <v>0</v>
      </c>
      <c r="J1108" s="120">
        <f>ledp!J301</f>
        <v>0</v>
      </c>
      <c r="K1108" s="123">
        <f>ledp!K301</f>
        <v>0</v>
      </c>
    </row>
    <row r="1109" spans="1:11" s="116" customFormat="1" ht="15" x14ac:dyDescent="0.25">
      <c r="A1109" s="111"/>
      <c r="B1109" s="112" t="s">
        <v>154</v>
      </c>
      <c r="C1109" s="113">
        <v>912</v>
      </c>
      <c r="D1109" s="113">
        <v>0</v>
      </c>
      <c r="E1109" s="113">
        <v>0</v>
      </c>
      <c r="F1109" s="113">
        <v>912</v>
      </c>
      <c r="G1109" s="113">
        <v>0</v>
      </c>
      <c r="H1109" s="120">
        <f>ledp!H302</f>
        <v>0</v>
      </c>
      <c r="I1109" s="120">
        <f>ledp!I302</f>
        <v>912</v>
      </c>
      <c r="J1109" s="120">
        <f>ledp!J302</f>
        <v>1368</v>
      </c>
      <c r="K1109" s="123">
        <f>ledp!K302</f>
        <v>1450.08</v>
      </c>
    </row>
    <row r="1110" spans="1:11" s="116" customFormat="1" ht="15" x14ac:dyDescent="0.25">
      <c r="A1110" s="111"/>
      <c r="B1110" s="112"/>
      <c r="C1110" s="113"/>
      <c r="D1110" s="113"/>
      <c r="E1110" s="113"/>
      <c r="F1110" s="113"/>
      <c r="G1110" s="113"/>
      <c r="H1110" s="120">
        <f>ledp!H303</f>
        <v>0</v>
      </c>
      <c r="I1110" s="120">
        <f>ledp!I303</f>
        <v>0</v>
      </c>
      <c r="J1110" s="120">
        <f>ledp!J303</f>
        <v>0</v>
      </c>
      <c r="K1110" s="123">
        <f>ledp!K303</f>
        <v>0</v>
      </c>
    </row>
    <row r="1111" spans="1:11" s="116" customFormat="1" ht="15" x14ac:dyDescent="0.25">
      <c r="A1111" s="111"/>
      <c r="B1111" s="112" t="s">
        <v>155</v>
      </c>
      <c r="C1111" s="113">
        <v>311126</v>
      </c>
      <c r="D1111" s="113">
        <v>0</v>
      </c>
      <c r="E1111" s="113">
        <v>261431.66</v>
      </c>
      <c r="F1111" s="113">
        <v>49694.34</v>
      </c>
      <c r="G1111" s="113">
        <v>84.02</v>
      </c>
      <c r="H1111" s="120">
        <f>ledp!H304</f>
        <v>0</v>
      </c>
      <c r="I1111" s="120">
        <f>ledp!I304</f>
        <v>311126</v>
      </c>
      <c r="J1111" s="120">
        <f>ledp!J304</f>
        <v>466689</v>
      </c>
      <c r="K1111" s="123">
        <f>ledp!K304</f>
        <v>494690.34</v>
      </c>
    </row>
    <row r="1112" spans="1:11" s="116" customFormat="1" ht="15" x14ac:dyDescent="0.25">
      <c r="A1112" s="111"/>
      <c r="B1112" s="112"/>
      <c r="C1112" s="113"/>
      <c r="D1112" s="113"/>
      <c r="E1112" s="113"/>
      <c r="F1112" s="113"/>
      <c r="G1112" s="113"/>
      <c r="H1112" s="120">
        <f>ledp!H305</f>
        <v>0</v>
      </c>
      <c r="I1112" s="120">
        <f>ledp!I305</f>
        <v>0</v>
      </c>
      <c r="J1112" s="120">
        <f>ledp!J305</f>
        <v>0</v>
      </c>
      <c r="K1112" s="123">
        <f>ledp!K305</f>
        <v>0</v>
      </c>
    </row>
    <row r="1113" spans="1:11" s="116" customFormat="1" ht="15" x14ac:dyDescent="0.25">
      <c r="A1113" s="111"/>
      <c r="B1113" s="112" t="s">
        <v>156</v>
      </c>
      <c r="C1113" s="113">
        <v>311126</v>
      </c>
      <c r="D1113" s="113">
        <v>0</v>
      </c>
      <c r="E1113" s="113">
        <v>261431.66</v>
      </c>
      <c r="F1113" s="113">
        <v>49694.34</v>
      </c>
      <c r="G1113" s="113">
        <v>84.02</v>
      </c>
      <c r="H1113" s="120">
        <f>ledp!H306</f>
        <v>0</v>
      </c>
      <c r="I1113" s="120">
        <f>ledp!I306</f>
        <v>311126</v>
      </c>
      <c r="J1113" s="120">
        <f>ledp!J306</f>
        <v>466689</v>
      </c>
      <c r="K1113" s="123">
        <f>ledp!K306</f>
        <v>494690.34</v>
      </c>
    </row>
    <row r="1114" spans="1:11" s="116" customFormat="1" ht="15" x14ac:dyDescent="0.25">
      <c r="A1114" s="111"/>
      <c r="B1114" s="112"/>
      <c r="C1114" s="113"/>
      <c r="D1114" s="113"/>
      <c r="E1114" s="113"/>
      <c r="F1114" s="113"/>
      <c r="G1114" s="113"/>
      <c r="H1114" s="120">
        <f>ledp!H307</f>
        <v>0</v>
      </c>
      <c r="I1114" s="120">
        <f>ledp!I307</f>
        <v>0</v>
      </c>
      <c r="J1114" s="120">
        <f>ledp!J307</f>
        <v>0</v>
      </c>
      <c r="K1114" s="123">
        <f>ledp!K307</f>
        <v>0</v>
      </c>
    </row>
    <row r="1115" spans="1:11" s="116" customFormat="1" ht="15" x14ac:dyDescent="0.25">
      <c r="A1115" s="111"/>
      <c r="B1115" s="112" t="s">
        <v>218</v>
      </c>
      <c r="C1115" s="113"/>
      <c r="D1115" s="113"/>
      <c r="E1115" s="113"/>
      <c r="F1115" s="113"/>
      <c r="G1115" s="113"/>
      <c r="H1115" s="120">
        <f>ledp!H308</f>
        <v>0</v>
      </c>
      <c r="I1115" s="120">
        <f>ledp!I308</f>
        <v>0</v>
      </c>
      <c r="J1115" s="120">
        <f>ledp!J308</f>
        <v>0</v>
      </c>
      <c r="K1115" s="123">
        <f>ledp!K308</f>
        <v>0</v>
      </c>
    </row>
    <row r="1116" spans="1:11" x14ac:dyDescent="0.2">
      <c r="A1116" s="117"/>
      <c r="B1116" s="118"/>
      <c r="C1116" s="119"/>
      <c r="D1116" s="119"/>
      <c r="E1116" s="119"/>
      <c r="F1116" s="119"/>
      <c r="G1116" s="119"/>
      <c r="H1116" s="120">
        <f>ledp!H309</f>
        <v>0</v>
      </c>
      <c r="I1116" s="120">
        <f>ledp!I309</f>
        <v>0</v>
      </c>
      <c r="J1116" s="120">
        <f>ledp!J309</f>
        <v>0</v>
      </c>
      <c r="K1116" s="123">
        <f>ledp!K309</f>
        <v>0</v>
      </c>
    </row>
    <row r="1117" spans="1:11" x14ac:dyDescent="0.2">
      <c r="A1117" s="117" t="s">
        <v>549</v>
      </c>
      <c r="B1117" s="118" t="s">
        <v>243</v>
      </c>
      <c r="C1117" s="119">
        <v>0</v>
      </c>
      <c r="D1117" s="119">
        <v>0</v>
      </c>
      <c r="E1117" s="119">
        <v>2635.25</v>
      </c>
      <c r="F1117" s="119">
        <v>-2635.25</v>
      </c>
      <c r="G1117" s="119">
        <v>0</v>
      </c>
      <c r="H1117" s="120">
        <f>ledp!H310</f>
        <v>0</v>
      </c>
      <c r="I1117" s="120">
        <f>ledp!I310</f>
        <v>0</v>
      </c>
      <c r="J1117" s="120">
        <f>ledp!J310</f>
        <v>0</v>
      </c>
      <c r="K1117" s="123">
        <f>ledp!K310</f>
        <v>0</v>
      </c>
    </row>
    <row r="1118" spans="1:11" x14ac:dyDescent="0.2">
      <c r="A1118" s="117" t="s">
        <v>550</v>
      </c>
      <c r="B1118" s="118" t="s">
        <v>244</v>
      </c>
      <c r="C1118" s="119">
        <v>0</v>
      </c>
      <c r="D1118" s="119">
        <v>0</v>
      </c>
      <c r="E1118" s="119">
        <v>7218.91</v>
      </c>
      <c r="F1118" s="119">
        <v>-7218.91</v>
      </c>
      <c r="G1118" s="119">
        <v>0</v>
      </c>
      <c r="H1118" s="120">
        <f>ledp!H311</f>
        <v>0</v>
      </c>
      <c r="I1118" s="120">
        <f>ledp!I311</f>
        <v>0</v>
      </c>
      <c r="J1118" s="120">
        <f>ledp!J311</f>
        <v>0</v>
      </c>
      <c r="K1118" s="123">
        <f>ledp!K311</f>
        <v>0</v>
      </c>
    </row>
    <row r="1119" spans="1:11" x14ac:dyDescent="0.2">
      <c r="A1119" s="117"/>
      <c r="B1119" s="118"/>
      <c r="C1119" s="119"/>
      <c r="D1119" s="119"/>
      <c r="E1119" s="119"/>
      <c r="F1119" s="119"/>
      <c r="G1119" s="119"/>
      <c r="H1119" s="120">
        <f>ledp!H312</f>
        <v>0</v>
      </c>
      <c r="I1119" s="120">
        <f>ledp!I312</f>
        <v>0</v>
      </c>
      <c r="J1119" s="120">
        <f>ledp!J312</f>
        <v>0</v>
      </c>
      <c r="K1119" s="123">
        <f>ledp!K312</f>
        <v>0</v>
      </c>
    </row>
    <row r="1120" spans="1:11" s="116" customFormat="1" ht="15" x14ac:dyDescent="0.25">
      <c r="A1120" s="111"/>
      <c r="B1120" s="112" t="s">
        <v>250</v>
      </c>
      <c r="C1120" s="113">
        <v>0</v>
      </c>
      <c r="D1120" s="113">
        <v>0</v>
      </c>
      <c r="E1120" s="113">
        <v>9854.16</v>
      </c>
      <c r="F1120" s="113">
        <v>-9854.16</v>
      </c>
      <c r="G1120" s="113">
        <v>0</v>
      </c>
      <c r="H1120" s="120">
        <f>ledp!H313</f>
        <v>0</v>
      </c>
      <c r="I1120" s="120">
        <f>ledp!I313</f>
        <v>0</v>
      </c>
      <c r="J1120" s="120">
        <f>ledp!J313</f>
        <v>0</v>
      </c>
      <c r="K1120" s="123">
        <f>ledp!K313</f>
        <v>0</v>
      </c>
    </row>
    <row r="1121" spans="1:11" s="116" customFormat="1" ht="15" x14ac:dyDescent="0.25">
      <c r="A1121" s="111"/>
      <c r="B1121" s="112"/>
      <c r="C1121" s="113"/>
      <c r="D1121" s="113"/>
      <c r="E1121" s="113"/>
      <c r="F1121" s="113"/>
      <c r="G1121" s="113"/>
      <c r="H1121" s="120">
        <f>ledp!H314</f>
        <v>0</v>
      </c>
      <c r="I1121" s="120">
        <f>ledp!I314</f>
        <v>0</v>
      </c>
      <c r="J1121" s="120">
        <f>ledp!J314</f>
        <v>0</v>
      </c>
      <c r="K1121" s="123">
        <f>ledp!K314</f>
        <v>0</v>
      </c>
    </row>
    <row r="1122" spans="1:11" s="116" customFormat="1" ht="15" x14ac:dyDescent="0.25">
      <c r="A1122" s="111"/>
      <c r="B1122" s="112" t="s">
        <v>281</v>
      </c>
      <c r="C1122" s="113">
        <v>311126</v>
      </c>
      <c r="D1122" s="113">
        <v>0</v>
      </c>
      <c r="E1122" s="113">
        <v>271285.82</v>
      </c>
      <c r="F1122" s="113">
        <v>39840.18</v>
      </c>
      <c r="G1122" s="113">
        <v>87.19</v>
      </c>
      <c r="H1122" s="120">
        <f>ledp!H315</f>
        <v>0</v>
      </c>
      <c r="I1122" s="120">
        <f>ledp!I315</f>
        <v>311126</v>
      </c>
      <c r="J1122" s="120">
        <f>ledp!J315</f>
        <v>466689</v>
      </c>
      <c r="K1122" s="123">
        <f>ledp!K315</f>
        <v>494690.34</v>
      </c>
    </row>
    <row r="1123" spans="1:11" x14ac:dyDescent="0.2">
      <c r="A1123" s="117"/>
      <c r="B1123" s="118"/>
      <c r="C1123" s="119"/>
      <c r="D1123" s="119"/>
      <c r="E1123" s="119"/>
      <c r="F1123" s="119"/>
      <c r="G1123" s="119"/>
      <c r="H1123" s="120"/>
      <c r="I1123" s="120"/>
      <c r="J1123" s="120"/>
      <c r="K1123" s="123"/>
    </row>
    <row r="1124" spans="1:11" s="116" customFormat="1" ht="15" x14ac:dyDescent="0.25">
      <c r="A1124" s="111"/>
      <c r="B1124" s="112" t="s">
        <v>551</v>
      </c>
      <c r="C1124" s="113"/>
      <c r="D1124" s="113"/>
      <c r="E1124" s="113"/>
      <c r="F1124" s="113"/>
      <c r="G1124" s="113"/>
      <c r="H1124" s="114"/>
      <c r="I1124" s="114"/>
      <c r="J1124" s="114"/>
      <c r="K1124" s="124"/>
    </row>
    <row r="1125" spans="1:11" s="116" customFormat="1" ht="15" x14ac:dyDescent="0.25">
      <c r="A1125" s="111"/>
      <c r="B1125" s="112" t="s">
        <v>92</v>
      </c>
      <c r="C1125" s="113"/>
      <c r="D1125" s="113"/>
      <c r="E1125" s="113"/>
      <c r="F1125" s="113"/>
      <c r="G1125" s="113"/>
      <c r="H1125" s="114"/>
      <c r="I1125" s="114"/>
      <c r="J1125" s="114"/>
      <c r="K1125" s="124"/>
    </row>
    <row r="1126" spans="1:11" s="116" customFormat="1" ht="15" x14ac:dyDescent="0.25">
      <c r="A1126" s="111"/>
      <c r="B1126" s="112" t="s">
        <v>93</v>
      </c>
      <c r="C1126" s="113"/>
      <c r="D1126" s="113"/>
      <c r="E1126" s="113"/>
      <c r="F1126" s="113"/>
      <c r="G1126" s="113"/>
      <c r="H1126" s="114"/>
      <c r="I1126" s="114"/>
      <c r="J1126" s="114"/>
      <c r="K1126" s="124"/>
    </row>
    <row r="1127" spans="1:11" s="116" customFormat="1" ht="15" x14ac:dyDescent="0.25">
      <c r="A1127" s="111"/>
      <c r="B1127" s="112" t="s">
        <v>94</v>
      </c>
      <c r="C1127" s="113"/>
      <c r="D1127" s="113"/>
      <c r="E1127" s="113"/>
      <c r="F1127" s="113"/>
      <c r="G1127" s="113"/>
      <c r="H1127" s="114"/>
      <c r="I1127" s="114"/>
      <c r="J1127" s="114"/>
      <c r="K1127" s="124"/>
    </row>
    <row r="1128" spans="1:11" s="116" customFormat="1" ht="15" x14ac:dyDescent="0.25">
      <c r="A1128" s="111"/>
      <c r="B1128" s="112" t="s">
        <v>95</v>
      </c>
      <c r="C1128" s="113"/>
      <c r="D1128" s="113"/>
      <c r="E1128" s="113"/>
      <c r="F1128" s="113"/>
      <c r="G1128" s="113"/>
      <c r="H1128" s="114"/>
      <c r="I1128" s="114"/>
      <c r="J1128" s="114"/>
      <c r="K1128" s="124"/>
    </row>
    <row r="1129" spans="1:11" s="116" customFormat="1" ht="15" x14ac:dyDescent="0.25">
      <c r="A1129" s="111"/>
      <c r="B1129" s="112" t="s">
        <v>96</v>
      </c>
      <c r="C1129" s="113"/>
      <c r="D1129" s="113"/>
      <c r="E1129" s="113"/>
      <c r="F1129" s="113"/>
      <c r="G1129" s="113"/>
      <c r="H1129" s="114"/>
      <c r="I1129" s="114"/>
      <c r="J1129" s="114"/>
      <c r="K1129" s="124"/>
    </row>
    <row r="1130" spans="1:11" s="116" customFormat="1" ht="15" x14ac:dyDescent="0.25">
      <c r="A1130" s="111"/>
      <c r="B1130" s="112"/>
      <c r="C1130" s="113"/>
      <c r="D1130" s="113"/>
      <c r="E1130" s="113"/>
      <c r="F1130" s="113"/>
      <c r="G1130" s="113"/>
      <c r="H1130" s="114"/>
      <c r="I1130" s="114"/>
      <c r="J1130" s="114"/>
      <c r="K1130" s="124"/>
    </row>
    <row r="1131" spans="1:11" x14ac:dyDescent="0.2">
      <c r="A1131" s="117" t="s">
        <v>552</v>
      </c>
      <c r="B1131" s="118" t="s">
        <v>97</v>
      </c>
      <c r="C1131" s="119">
        <v>1369345</v>
      </c>
      <c r="D1131" s="119">
        <v>83525.240000000005</v>
      </c>
      <c r="E1131" s="119">
        <v>250575.72</v>
      </c>
      <c r="F1131" s="119">
        <v>1118769.28</v>
      </c>
      <c r="G1131" s="119">
        <v>18.29</v>
      </c>
      <c r="H1131" s="120">
        <f>'municipal manager'!H9</f>
        <v>-163162</v>
      </c>
      <c r="I1131" s="120">
        <f>'municipal manager'!I9</f>
        <v>1206183</v>
      </c>
      <c r="J1131" s="120">
        <f>'municipal manager'!J9</f>
        <v>1278553.98</v>
      </c>
      <c r="K1131" s="123">
        <f>'municipal manager'!K9</f>
        <v>1355267.2187999999</v>
      </c>
    </row>
    <row r="1132" spans="1:11" x14ac:dyDescent="0.2">
      <c r="A1132" s="117" t="s">
        <v>553</v>
      </c>
      <c r="B1132" s="118" t="s">
        <v>98</v>
      </c>
      <c r="C1132" s="119">
        <v>31293</v>
      </c>
      <c r="D1132" s="119">
        <v>0</v>
      </c>
      <c r="E1132" s="119">
        <v>0</v>
      </c>
      <c r="F1132" s="119">
        <v>31293</v>
      </c>
      <c r="G1132" s="119">
        <v>0</v>
      </c>
      <c r="H1132" s="120">
        <f>'municipal manager'!H10</f>
        <v>0</v>
      </c>
      <c r="I1132" s="120">
        <f>'municipal manager'!I10</f>
        <v>31293</v>
      </c>
      <c r="J1132" s="120">
        <f>'municipal manager'!J10</f>
        <v>33170.58</v>
      </c>
      <c r="K1132" s="123">
        <f>'municipal manager'!K10</f>
        <v>35160.8148</v>
      </c>
    </row>
    <row r="1133" spans="1:11" x14ac:dyDescent="0.2">
      <c r="A1133" s="117" t="s">
        <v>554</v>
      </c>
      <c r="B1133" s="118" t="s">
        <v>99</v>
      </c>
      <c r="C1133" s="119">
        <v>0</v>
      </c>
      <c r="D1133" s="119">
        <v>3333.33</v>
      </c>
      <c r="E1133" s="119">
        <v>9999.99</v>
      </c>
      <c r="F1133" s="119">
        <v>-9999.99</v>
      </c>
      <c r="G1133" s="119">
        <v>0</v>
      </c>
      <c r="H1133" s="120">
        <f>'municipal manager'!H11</f>
        <v>39999.96</v>
      </c>
      <c r="I1133" s="120">
        <f>'municipal manager'!I11</f>
        <v>39999.96</v>
      </c>
      <c r="J1133" s="120">
        <f>'municipal manager'!J11</f>
        <v>42399.957600000002</v>
      </c>
      <c r="K1133" s="123">
        <f>'municipal manager'!K11</f>
        <v>44943.955055999999</v>
      </c>
    </row>
    <row r="1134" spans="1:11" x14ac:dyDescent="0.2">
      <c r="A1134" s="117"/>
      <c r="B1134" s="118"/>
      <c r="C1134" s="119"/>
      <c r="D1134" s="119"/>
      <c r="E1134" s="119"/>
      <c r="F1134" s="119"/>
      <c r="G1134" s="119"/>
      <c r="H1134" s="120">
        <f>'municipal manager'!H12</f>
        <v>0</v>
      </c>
      <c r="I1134" s="120">
        <f>'municipal manager'!I12</f>
        <v>0</v>
      </c>
      <c r="J1134" s="120">
        <f>'municipal manager'!J12</f>
        <v>0</v>
      </c>
      <c r="K1134" s="123">
        <f>'municipal manager'!K12</f>
        <v>0</v>
      </c>
    </row>
    <row r="1135" spans="1:11" s="116" customFormat="1" ht="15" x14ac:dyDescent="0.25">
      <c r="A1135" s="111"/>
      <c r="B1135" s="112" t="s">
        <v>100</v>
      </c>
      <c r="C1135" s="113">
        <v>1400638</v>
      </c>
      <c r="D1135" s="113">
        <v>86858.57</v>
      </c>
      <c r="E1135" s="113">
        <v>260575.71</v>
      </c>
      <c r="F1135" s="113">
        <v>1140062.29</v>
      </c>
      <c r="G1135" s="113">
        <v>18.600000000000001</v>
      </c>
      <c r="H1135" s="120">
        <f>'municipal manager'!H13</f>
        <v>-123162.04000000001</v>
      </c>
      <c r="I1135" s="120">
        <f>'municipal manager'!I13</f>
        <v>1277475.96</v>
      </c>
      <c r="J1135" s="120">
        <f>'municipal manager'!J13</f>
        <v>1354124.5175999999</v>
      </c>
      <c r="K1135" s="123">
        <f>'municipal manager'!K13</f>
        <v>1435371.988656</v>
      </c>
    </row>
    <row r="1136" spans="1:11" s="116" customFormat="1" ht="15" x14ac:dyDescent="0.25">
      <c r="A1136" s="111"/>
      <c r="B1136" s="112"/>
      <c r="C1136" s="113"/>
      <c r="D1136" s="113"/>
      <c r="E1136" s="113"/>
      <c r="F1136" s="113"/>
      <c r="G1136" s="113"/>
      <c r="H1136" s="120">
        <f>'municipal manager'!H14</f>
        <v>0</v>
      </c>
      <c r="I1136" s="120">
        <f>'municipal manager'!I14</f>
        <v>0</v>
      </c>
      <c r="J1136" s="120">
        <f>'municipal manager'!J14</f>
        <v>0</v>
      </c>
      <c r="K1136" s="123">
        <f>'municipal manager'!K14</f>
        <v>0</v>
      </c>
    </row>
    <row r="1137" spans="1:11" s="116" customFormat="1" ht="15" x14ac:dyDescent="0.25">
      <c r="A1137" s="111"/>
      <c r="B1137" s="112" t="s">
        <v>101</v>
      </c>
      <c r="C1137" s="113"/>
      <c r="D1137" s="113"/>
      <c r="E1137" s="113"/>
      <c r="F1137" s="113"/>
      <c r="G1137" s="113"/>
      <c r="H1137" s="120">
        <f>'municipal manager'!H15</f>
        <v>0</v>
      </c>
      <c r="I1137" s="120">
        <f>'municipal manager'!I15</f>
        <v>0</v>
      </c>
      <c r="J1137" s="120">
        <f>'municipal manager'!J15</f>
        <v>0</v>
      </c>
      <c r="K1137" s="123">
        <f>'municipal manager'!K15</f>
        <v>0</v>
      </c>
    </row>
    <row r="1138" spans="1:11" x14ac:dyDescent="0.2">
      <c r="A1138" s="117"/>
      <c r="B1138" s="118"/>
      <c r="C1138" s="119"/>
      <c r="D1138" s="119"/>
      <c r="E1138" s="119"/>
      <c r="F1138" s="119"/>
      <c r="G1138" s="119"/>
      <c r="H1138" s="120">
        <f>'municipal manager'!H16</f>
        <v>0</v>
      </c>
      <c r="I1138" s="120">
        <f>'municipal manager'!I16</f>
        <v>0</v>
      </c>
      <c r="J1138" s="120">
        <f>'municipal manager'!J16</f>
        <v>0</v>
      </c>
      <c r="K1138" s="123">
        <f>'municipal manager'!K16</f>
        <v>0</v>
      </c>
    </row>
    <row r="1139" spans="1:11" x14ac:dyDescent="0.2">
      <c r="A1139" s="117" t="s">
        <v>555</v>
      </c>
      <c r="B1139" s="118" t="s">
        <v>104</v>
      </c>
      <c r="C1139" s="119">
        <v>0</v>
      </c>
      <c r="D1139" s="119">
        <v>0</v>
      </c>
      <c r="E1139" s="119">
        <v>61581.45</v>
      </c>
      <c r="F1139" s="119">
        <v>-61581.45</v>
      </c>
      <c r="G1139" s="119">
        <v>0</v>
      </c>
      <c r="H1139" s="120">
        <f>'municipal manager'!H17</f>
        <v>123162</v>
      </c>
      <c r="I1139" s="120">
        <f>'municipal manager'!I17</f>
        <v>123162</v>
      </c>
      <c r="J1139" s="120">
        <f>'municipal manager'!J17</f>
        <v>130551.72</v>
      </c>
      <c r="K1139" s="123">
        <f>'municipal manager'!K17</f>
        <v>138384.82320000001</v>
      </c>
    </row>
    <row r="1140" spans="1:11" x14ac:dyDescent="0.2">
      <c r="A1140" s="117"/>
      <c r="B1140" s="118"/>
      <c r="C1140" s="119"/>
      <c r="D1140" s="119"/>
      <c r="E1140" s="119"/>
      <c r="F1140" s="119"/>
      <c r="G1140" s="119"/>
      <c r="H1140" s="120">
        <f>'municipal manager'!H18</f>
        <v>0</v>
      </c>
      <c r="I1140" s="120">
        <f>'municipal manager'!I18</f>
        <v>0</v>
      </c>
      <c r="J1140" s="120">
        <f>'municipal manager'!J18</f>
        <v>0</v>
      </c>
      <c r="K1140" s="123">
        <f>'municipal manager'!K18</f>
        <v>0</v>
      </c>
    </row>
    <row r="1141" spans="1:11" s="116" customFormat="1" ht="15" x14ac:dyDescent="0.25">
      <c r="A1141" s="111"/>
      <c r="B1141" s="112" t="s">
        <v>105</v>
      </c>
      <c r="C1141" s="113">
        <v>0</v>
      </c>
      <c r="D1141" s="113">
        <v>0</v>
      </c>
      <c r="E1141" s="113">
        <v>61581.45</v>
      </c>
      <c r="F1141" s="113">
        <v>-61581.45</v>
      </c>
      <c r="G1141" s="113">
        <v>0</v>
      </c>
      <c r="H1141" s="120">
        <f>'municipal manager'!H19</f>
        <v>123162</v>
      </c>
      <c r="I1141" s="120">
        <f>'municipal manager'!I19</f>
        <v>123162</v>
      </c>
      <c r="J1141" s="120">
        <f>'municipal manager'!J19</f>
        <v>130551.72</v>
      </c>
      <c r="K1141" s="123">
        <f>'municipal manager'!K19</f>
        <v>138384.82320000001</v>
      </c>
    </row>
    <row r="1142" spans="1:11" s="116" customFormat="1" ht="15" x14ac:dyDescent="0.25">
      <c r="A1142" s="111"/>
      <c r="B1142" s="112"/>
      <c r="C1142" s="113"/>
      <c r="D1142" s="113"/>
      <c r="E1142" s="113"/>
      <c r="F1142" s="113"/>
      <c r="G1142" s="113"/>
      <c r="H1142" s="120">
        <f>'municipal manager'!H20</f>
        <v>0</v>
      </c>
      <c r="I1142" s="120">
        <f>'municipal manager'!I20</f>
        <v>0</v>
      </c>
      <c r="J1142" s="120">
        <f>'municipal manager'!J20</f>
        <v>0</v>
      </c>
      <c r="K1142" s="123">
        <f>'municipal manager'!K20</f>
        <v>0</v>
      </c>
    </row>
    <row r="1143" spans="1:11" s="116" customFormat="1" ht="15" x14ac:dyDescent="0.25">
      <c r="A1143" s="111"/>
      <c r="B1143" s="112" t="s">
        <v>125</v>
      </c>
      <c r="C1143" s="113">
        <v>1400638</v>
      </c>
      <c r="D1143" s="113">
        <v>86858.57</v>
      </c>
      <c r="E1143" s="113">
        <v>322157.15999999997</v>
      </c>
      <c r="F1143" s="113">
        <v>1078480.8400000001</v>
      </c>
      <c r="G1143" s="113">
        <v>23</v>
      </c>
      <c r="H1143" s="120">
        <f>'municipal manager'!H21</f>
        <v>-4.0000000008149073E-2</v>
      </c>
      <c r="I1143" s="120">
        <f>'municipal manager'!I21</f>
        <v>1400637.96</v>
      </c>
      <c r="J1143" s="120">
        <f>'municipal manager'!J21</f>
        <v>1484676.2375999999</v>
      </c>
      <c r="K1143" s="123">
        <f>'municipal manager'!K21</f>
        <v>1573756.8118559998</v>
      </c>
    </row>
    <row r="1144" spans="1:11" x14ac:dyDescent="0.2">
      <c r="A1144" s="117"/>
      <c r="B1144" s="118"/>
      <c r="C1144" s="119"/>
      <c r="D1144" s="119"/>
      <c r="E1144" s="119"/>
      <c r="F1144" s="119"/>
      <c r="G1144" s="119"/>
      <c r="H1144" s="120">
        <f>'municipal manager'!H22</f>
        <v>0</v>
      </c>
      <c r="I1144" s="120">
        <f>'municipal manager'!I22</f>
        <v>0</v>
      </c>
      <c r="J1144" s="120">
        <f>'municipal manager'!J22</f>
        <v>0</v>
      </c>
      <c r="K1144" s="123">
        <f>'municipal manager'!K22</f>
        <v>0</v>
      </c>
    </row>
    <row r="1145" spans="1:11" s="116" customFormat="1" ht="15" x14ac:dyDescent="0.25">
      <c r="A1145" s="111"/>
      <c r="B1145" s="112" t="s">
        <v>127</v>
      </c>
      <c r="C1145" s="113">
        <v>1400638</v>
      </c>
      <c r="D1145" s="113">
        <v>86858.57</v>
      </c>
      <c r="E1145" s="113">
        <v>322157.15999999997</v>
      </c>
      <c r="F1145" s="113">
        <v>1078480.8400000001</v>
      </c>
      <c r="G1145" s="113">
        <v>23</v>
      </c>
      <c r="H1145" s="120">
        <f>'municipal manager'!H23</f>
        <v>-4.0000000008149073E-2</v>
      </c>
      <c r="I1145" s="120">
        <f>'municipal manager'!I23</f>
        <v>1400637.96</v>
      </c>
      <c r="J1145" s="120">
        <f>'municipal manager'!J23</f>
        <v>1484676.2375999999</v>
      </c>
      <c r="K1145" s="123">
        <f>'municipal manager'!K23</f>
        <v>1573756.8118559998</v>
      </c>
    </row>
    <row r="1146" spans="1:11" s="116" customFormat="1" ht="15" x14ac:dyDescent="0.25">
      <c r="A1146" s="111"/>
      <c r="B1146" s="112"/>
      <c r="C1146" s="113"/>
      <c r="D1146" s="113"/>
      <c r="E1146" s="113"/>
      <c r="F1146" s="113"/>
      <c r="G1146" s="113"/>
      <c r="H1146" s="120">
        <f>'municipal manager'!H24</f>
        <v>0</v>
      </c>
      <c r="I1146" s="120">
        <f>'municipal manager'!I24</f>
        <v>0</v>
      </c>
      <c r="J1146" s="120">
        <f>'municipal manager'!J24</f>
        <v>0</v>
      </c>
      <c r="K1146" s="123">
        <f>'municipal manager'!K24</f>
        <v>0</v>
      </c>
    </row>
    <row r="1147" spans="1:11" s="116" customFormat="1" ht="15" x14ac:dyDescent="0.25">
      <c r="A1147" s="111"/>
      <c r="B1147" s="112" t="s">
        <v>128</v>
      </c>
      <c r="C1147" s="113"/>
      <c r="D1147" s="113"/>
      <c r="E1147" s="113"/>
      <c r="F1147" s="113"/>
      <c r="G1147" s="113"/>
      <c r="H1147" s="120">
        <f>'municipal manager'!H25</f>
        <v>0</v>
      </c>
      <c r="I1147" s="120">
        <f>'municipal manager'!I25</f>
        <v>0</v>
      </c>
      <c r="J1147" s="120">
        <f>'municipal manager'!J25</f>
        <v>0</v>
      </c>
      <c r="K1147" s="123">
        <f>'municipal manager'!K25</f>
        <v>0</v>
      </c>
    </row>
    <row r="1148" spans="1:11" s="116" customFormat="1" ht="15" x14ac:dyDescent="0.25">
      <c r="A1148" s="111"/>
      <c r="B1148" s="112" t="s">
        <v>129</v>
      </c>
      <c r="C1148" s="113"/>
      <c r="D1148" s="113"/>
      <c r="E1148" s="113"/>
      <c r="F1148" s="113"/>
      <c r="G1148" s="113"/>
      <c r="H1148" s="120">
        <f>'municipal manager'!H26</f>
        <v>0</v>
      </c>
      <c r="I1148" s="120">
        <f>'municipal manager'!I26</f>
        <v>0</v>
      </c>
      <c r="J1148" s="120">
        <f>'municipal manager'!J26</f>
        <v>0</v>
      </c>
      <c r="K1148" s="123">
        <f>'municipal manager'!K26</f>
        <v>0</v>
      </c>
    </row>
    <row r="1149" spans="1:11" x14ac:dyDescent="0.2">
      <c r="A1149" s="117"/>
      <c r="B1149" s="118"/>
      <c r="C1149" s="119"/>
      <c r="D1149" s="119"/>
      <c r="E1149" s="119"/>
      <c r="F1149" s="119"/>
      <c r="G1149" s="119"/>
      <c r="H1149" s="120">
        <f>'municipal manager'!H27</f>
        <v>0</v>
      </c>
      <c r="I1149" s="120">
        <f>'municipal manager'!I27</f>
        <v>0</v>
      </c>
      <c r="J1149" s="120">
        <f>'municipal manager'!J27</f>
        <v>0</v>
      </c>
      <c r="K1149" s="123">
        <f>'municipal manager'!K27</f>
        <v>0</v>
      </c>
    </row>
    <row r="1150" spans="1:11" x14ac:dyDescent="0.2">
      <c r="A1150" s="117" t="s">
        <v>556</v>
      </c>
      <c r="B1150" s="118" t="s">
        <v>130</v>
      </c>
      <c r="C1150" s="119">
        <v>1072842</v>
      </c>
      <c r="D1150" s="119">
        <v>87656.54</v>
      </c>
      <c r="E1150" s="119">
        <v>597012.11</v>
      </c>
      <c r="F1150" s="119">
        <v>475829.89</v>
      </c>
      <c r="G1150" s="119">
        <v>55.64</v>
      </c>
      <c r="H1150" s="120">
        <f>'municipal manager'!H28</f>
        <v>0</v>
      </c>
      <c r="I1150" s="120">
        <f>'municipal manager'!I28</f>
        <v>1072842</v>
      </c>
      <c r="J1150" s="120">
        <f>'municipal manager'!J28</f>
        <v>1137212.52</v>
      </c>
      <c r="K1150" s="123">
        <f>'municipal manager'!K28</f>
        <v>1205445.2712000001</v>
      </c>
    </row>
    <row r="1151" spans="1:11" x14ac:dyDescent="0.2">
      <c r="A1151" s="117" t="s">
        <v>557</v>
      </c>
      <c r="B1151" s="118" t="s">
        <v>131</v>
      </c>
      <c r="C1151" s="119">
        <v>97649</v>
      </c>
      <c r="D1151" s="119">
        <v>0</v>
      </c>
      <c r="E1151" s="119">
        <v>14918.68</v>
      </c>
      <c r="F1151" s="119">
        <v>82730.320000000007</v>
      </c>
      <c r="G1151" s="119">
        <v>15.27</v>
      </c>
      <c r="H1151" s="120">
        <f>'municipal manager'!H29</f>
        <v>0</v>
      </c>
      <c r="I1151" s="120">
        <f>'municipal manager'!I29</f>
        <v>97649</v>
      </c>
      <c r="J1151" s="120">
        <f>'municipal manager'!J29</f>
        <v>103507.94</v>
      </c>
      <c r="K1151" s="123">
        <f>'municipal manager'!K29</f>
        <v>109718.4164</v>
      </c>
    </row>
    <row r="1152" spans="1:11" x14ac:dyDescent="0.2">
      <c r="A1152" s="117" t="s">
        <v>558</v>
      </c>
      <c r="B1152" s="118" t="s">
        <v>132</v>
      </c>
      <c r="C1152" s="119">
        <v>38100</v>
      </c>
      <c r="D1152" s="119">
        <v>3175</v>
      </c>
      <c r="E1152" s="119">
        <v>23174.99</v>
      </c>
      <c r="F1152" s="119">
        <v>14925.01</v>
      </c>
      <c r="G1152" s="119">
        <v>60.82</v>
      </c>
      <c r="H1152" s="120">
        <f>'municipal manager'!H30</f>
        <v>0</v>
      </c>
      <c r="I1152" s="120">
        <f>'municipal manager'!I30</f>
        <v>38100</v>
      </c>
      <c r="J1152" s="120">
        <f>'municipal manager'!J30</f>
        <v>40386</v>
      </c>
      <c r="K1152" s="123">
        <f>'municipal manager'!K30</f>
        <v>42809.16</v>
      </c>
    </row>
    <row r="1153" spans="1:11" x14ac:dyDescent="0.2">
      <c r="A1153" s="117" t="s">
        <v>559</v>
      </c>
      <c r="B1153" s="118" t="s">
        <v>133</v>
      </c>
      <c r="C1153" s="119">
        <v>12528</v>
      </c>
      <c r="D1153" s="119">
        <v>852.37</v>
      </c>
      <c r="E1153" s="119">
        <v>5114.22</v>
      </c>
      <c r="F1153" s="119">
        <v>7413.78</v>
      </c>
      <c r="G1153" s="119">
        <v>40.82</v>
      </c>
      <c r="H1153" s="120">
        <f>'municipal manager'!H31</f>
        <v>0</v>
      </c>
      <c r="I1153" s="120">
        <f>'municipal manager'!I31</f>
        <v>12528</v>
      </c>
      <c r="J1153" s="120">
        <f>'municipal manager'!J31</f>
        <v>13279.68</v>
      </c>
      <c r="K1153" s="123">
        <f>'municipal manager'!K31</f>
        <v>14076.460800000001</v>
      </c>
    </row>
    <row r="1154" spans="1:11" x14ac:dyDescent="0.2">
      <c r="A1154" s="117" t="s">
        <v>560</v>
      </c>
      <c r="B1154" s="118" t="s">
        <v>135</v>
      </c>
      <c r="C1154" s="119">
        <v>35271</v>
      </c>
      <c r="D1154" s="119">
        <v>0</v>
      </c>
      <c r="E1154" s="119">
        <v>0</v>
      </c>
      <c r="F1154" s="119">
        <v>35271</v>
      </c>
      <c r="G1154" s="119">
        <v>0</v>
      </c>
      <c r="H1154" s="120">
        <f>'municipal manager'!H32</f>
        <v>0</v>
      </c>
      <c r="I1154" s="120">
        <f>'municipal manager'!I32</f>
        <v>35271</v>
      </c>
      <c r="J1154" s="120">
        <f>'municipal manager'!J32</f>
        <v>37387.26</v>
      </c>
      <c r="K1154" s="123">
        <f>'municipal manager'!K32</f>
        <v>39630.495600000002</v>
      </c>
    </row>
    <row r="1155" spans="1:11" x14ac:dyDescent="0.2">
      <c r="A1155" s="117" t="s">
        <v>561</v>
      </c>
      <c r="B1155" s="118" t="s">
        <v>136</v>
      </c>
      <c r="C1155" s="119">
        <v>268210</v>
      </c>
      <c r="D1155" s="119">
        <v>12500.89</v>
      </c>
      <c r="E1155" s="119">
        <v>75005.34</v>
      </c>
      <c r="F1155" s="119">
        <v>193204.66</v>
      </c>
      <c r="G1155" s="119">
        <v>27.96</v>
      </c>
      <c r="H1155" s="120">
        <f>'municipal manager'!H33</f>
        <v>0</v>
      </c>
      <c r="I1155" s="120">
        <f>'municipal manager'!I33</f>
        <v>268210</v>
      </c>
      <c r="J1155" s="120">
        <f>'municipal manager'!J33</f>
        <v>284302.59999999998</v>
      </c>
      <c r="K1155" s="123">
        <f>'municipal manager'!K33</f>
        <v>301360.75599999999</v>
      </c>
    </row>
    <row r="1156" spans="1:11" x14ac:dyDescent="0.2">
      <c r="A1156" s="117" t="s">
        <v>562</v>
      </c>
      <c r="B1156" s="118" t="s">
        <v>137</v>
      </c>
      <c r="C1156" s="119">
        <v>0</v>
      </c>
      <c r="D1156" s="119">
        <v>0</v>
      </c>
      <c r="E1156" s="119">
        <v>4892.37</v>
      </c>
      <c r="F1156" s="119">
        <v>-4892.37</v>
      </c>
      <c r="G1156" s="119">
        <v>0</v>
      </c>
      <c r="H1156" s="120">
        <f>'municipal manager'!H34</f>
        <v>9784</v>
      </c>
      <c r="I1156" s="120">
        <f>'municipal manager'!I34</f>
        <v>9784</v>
      </c>
      <c r="J1156" s="120">
        <f>'municipal manager'!J34</f>
        <v>10371.040000000001</v>
      </c>
      <c r="K1156" s="123">
        <f>'municipal manager'!K34</f>
        <v>10993.3024</v>
      </c>
    </row>
    <row r="1157" spans="1:11" x14ac:dyDescent="0.2">
      <c r="A1157" s="117" t="s">
        <v>563</v>
      </c>
      <c r="B1157" s="118" t="s">
        <v>138</v>
      </c>
      <c r="C1157" s="119">
        <v>21456</v>
      </c>
      <c r="D1157" s="119">
        <v>0</v>
      </c>
      <c r="E1157" s="119">
        <v>0</v>
      </c>
      <c r="F1157" s="119">
        <v>21456</v>
      </c>
      <c r="G1157" s="119">
        <v>0</v>
      </c>
      <c r="H1157" s="120">
        <f>'municipal manager'!H35</f>
        <v>-9784</v>
      </c>
      <c r="I1157" s="120">
        <f>'municipal manager'!I35</f>
        <v>11672</v>
      </c>
      <c r="J1157" s="120">
        <f>'municipal manager'!J35</f>
        <v>12372.32</v>
      </c>
      <c r="K1157" s="123">
        <f>'municipal manager'!K35</f>
        <v>13114.6592</v>
      </c>
    </row>
    <row r="1158" spans="1:11" x14ac:dyDescent="0.2">
      <c r="A1158" s="117" t="s">
        <v>564</v>
      </c>
      <c r="B1158" s="118" t="s">
        <v>142</v>
      </c>
      <c r="C1158" s="119">
        <v>15692</v>
      </c>
      <c r="D1158" s="119">
        <v>1307.7</v>
      </c>
      <c r="E1158" s="119">
        <v>12096.15</v>
      </c>
      <c r="F1158" s="119">
        <v>3595.85</v>
      </c>
      <c r="G1158" s="119">
        <v>77.08</v>
      </c>
      <c r="H1158" s="120">
        <f>'municipal manager'!H36</f>
        <v>0</v>
      </c>
      <c r="I1158" s="120">
        <f>'municipal manager'!I36</f>
        <v>15692</v>
      </c>
      <c r="J1158" s="120">
        <f>'municipal manager'!J36</f>
        <v>16633.52</v>
      </c>
      <c r="K1158" s="123">
        <f>'municipal manager'!K36</f>
        <v>17631.531200000001</v>
      </c>
    </row>
    <row r="1159" spans="1:11" x14ac:dyDescent="0.2">
      <c r="A1159" s="117"/>
      <c r="B1159" s="118"/>
      <c r="C1159" s="119"/>
      <c r="D1159" s="119"/>
      <c r="E1159" s="119"/>
      <c r="F1159" s="119"/>
      <c r="G1159" s="119"/>
      <c r="H1159" s="120">
        <f>'municipal manager'!H37</f>
        <v>0</v>
      </c>
      <c r="I1159" s="120">
        <f>'municipal manager'!I37</f>
        <v>0</v>
      </c>
      <c r="J1159" s="120">
        <f>'municipal manager'!J37</f>
        <v>0</v>
      </c>
      <c r="K1159" s="123">
        <f>'municipal manager'!K37</f>
        <v>0</v>
      </c>
    </row>
    <row r="1160" spans="1:11" s="116" customFormat="1" ht="15" x14ac:dyDescent="0.25">
      <c r="A1160" s="111"/>
      <c r="B1160" s="112" t="s">
        <v>143</v>
      </c>
      <c r="C1160" s="113">
        <v>1561748</v>
      </c>
      <c r="D1160" s="113">
        <v>105492.5</v>
      </c>
      <c r="E1160" s="113">
        <v>732213.86</v>
      </c>
      <c r="F1160" s="113">
        <v>829534.14</v>
      </c>
      <c r="G1160" s="113">
        <v>46.88</v>
      </c>
      <c r="H1160" s="120">
        <f>'municipal manager'!H38</f>
        <v>0</v>
      </c>
      <c r="I1160" s="120">
        <f>'municipal manager'!I38</f>
        <v>1561748</v>
      </c>
      <c r="J1160" s="120">
        <f>'municipal manager'!J38</f>
        <v>1655452.88</v>
      </c>
      <c r="K1160" s="123">
        <f>'municipal manager'!K38</f>
        <v>1754780.0527999999</v>
      </c>
    </row>
    <row r="1161" spans="1:11" s="116" customFormat="1" ht="15" x14ac:dyDescent="0.25">
      <c r="A1161" s="111"/>
      <c r="B1161" s="112"/>
      <c r="C1161" s="113"/>
      <c r="D1161" s="113"/>
      <c r="E1161" s="113"/>
      <c r="F1161" s="113"/>
      <c r="G1161" s="113"/>
      <c r="H1161" s="120">
        <f>'municipal manager'!H39</f>
        <v>0</v>
      </c>
      <c r="I1161" s="120">
        <f>'municipal manager'!I39</f>
        <v>0</v>
      </c>
      <c r="J1161" s="120">
        <f>'municipal manager'!J39</f>
        <v>0</v>
      </c>
      <c r="K1161" s="123">
        <f>'municipal manager'!K39</f>
        <v>0</v>
      </c>
    </row>
    <row r="1162" spans="1:11" s="116" customFormat="1" ht="15" x14ac:dyDescent="0.25">
      <c r="A1162" s="111"/>
      <c r="B1162" s="112" t="s">
        <v>144</v>
      </c>
      <c r="C1162" s="113"/>
      <c r="D1162" s="113"/>
      <c r="E1162" s="113"/>
      <c r="F1162" s="113"/>
      <c r="G1162" s="113"/>
      <c r="H1162" s="120">
        <f>'municipal manager'!H40</f>
        <v>0</v>
      </c>
      <c r="I1162" s="120">
        <f>'municipal manager'!I40</f>
        <v>0</v>
      </c>
      <c r="J1162" s="120">
        <f>'municipal manager'!J40</f>
        <v>0</v>
      </c>
      <c r="K1162" s="123">
        <f>'municipal manager'!K40</f>
        <v>0</v>
      </c>
    </row>
    <row r="1163" spans="1:11" s="116" customFormat="1" ht="15" x14ac:dyDescent="0.25">
      <c r="A1163" s="111"/>
      <c r="B1163" s="112"/>
      <c r="C1163" s="113"/>
      <c r="D1163" s="113"/>
      <c r="E1163" s="113"/>
      <c r="F1163" s="113"/>
      <c r="G1163" s="113"/>
      <c r="H1163" s="120">
        <f>'municipal manager'!H41</f>
        <v>0</v>
      </c>
      <c r="I1163" s="120">
        <f>'municipal manager'!I41</f>
        <v>0</v>
      </c>
      <c r="J1163" s="120">
        <f>'municipal manager'!J41</f>
        <v>0</v>
      </c>
      <c r="K1163" s="123">
        <f>'municipal manager'!K41</f>
        <v>0</v>
      </c>
    </row>
    <row r="1164" spans="1:11" x14ac:dyDescent="0.2">
      <c r="A1164" s="117" t="s">
        <v>565</v>
      </c>
      <c r="B1164" s="118" t="s">
        <v>145</v>
      </c>
      <c r="C1164" s="119">
        <v>228</v>
      </c>
      <c r="D1164" s="119">
        <v>26.25</v>
      </c>
      <c r="E1164" s="119">
        <v>113.75</v>
      </c>
      <c r="F1164" s="119">
        <v>114.25</v>
      </c>
      <c r="G1164" s="119">
        <v>49.89</v>
      </c>
      <c r="H1164" s="120">
        <f>'municipal manager'!H42</f>
        <v>0</v>
      </c>
      <c r="I1164" s="120">
        <f>'municipal manager'!I42</f>
        <v>228</v>
      </c>
      <c r="J1164" s="120">
        <f>'municipal manager'!J42</f>
        <v>241.68</v>
      </c>
      <c r="K1164" s="123">
        <f>'municipal manager'!K42</f>
        <v>256.18080000000003</v>
      </c>
    </row>
    <row r="1165" spans="1:11" x14ac:dyDescent="0.2">
      <c r="A1165" s="117" t="s">
        <v>566</v>
      </c>
      <c r="B1165" s="118" t="s">
        <v>146</v>
      </c>
      <c r="C1165" s="119">
        <v>100786</v>
      </c>
      <c r="D1165" s="119">
        <v>6664.2</v>
      </c>
      <c r="E1165" s="119">
        <v>29791.200000000001</v>
      </c>
      <c r="F1165" s="119">
        <v>70994.8</v>
      </c>
      <c r="G1165" s="119">
        <v>29.55</v>
      </c>
      <c r="H1165" s="120">
        <f>'municipal manager'!H43</f>
        <v>0</v>
      </c>
      <c r="I1165" s="120">
        <f>'municipal manager'!I43</f>
        <v>100786</v>
      </c>
      <c r="J1165" s="120">
        <f>'municipal manager'!J43</f>
        <v>106833.16</v>
      </c>
      <c r="K1165" s="123">
        <f>'municipal manager'!K43</f>
        <v>113243.1496</v>
      </c>
    </row>
    <row r="1166" spans="1:11" x14ac:dyDescent="0.2">
      <c r="A1166" s="117" t="s">
        <v>567</v>
      </c>
      <c r="B1166" s="118" t="s">
        <v>147</v>
      </c>
      <c r="C1166" s="119">
        <v>236025</v>
      </c>
      <c r="D1166" s="119">
        <v>18673.34</v>
      </c>
      <c r="E1166" s="119">
        <v>87104.08</v>
      </c>
      <c r="F1166" s="119">
        <v>148920.92000000001</v>
      </c>
      <c r="G1166" s="119">
        <v>36.9</v>
      </c>
      <c r="H1166" s="120">
        <f>'municipal manager'!H44</f>
        <v>0</v>
      </c>
      <c r="I1166" s="120">
        <f>'municipal manager'!I44</f>
        <v>236025</v>
      </c>
      <c r="J1166" s="120">
        <f>'municipal manager'!J44</f>
        <v>250186.5</v>
      </c>
      <c r="K1166" s="123">
        <f>'municipal manager'!K44</f>
        <v>265197.69</v>
      </c>
    </row>
    <row r="1167" spans="1:11" x14ac:dyDescent="0.2">
      <c r="A1167" s="117" t="s">
        <v>568</v>
      </c>
      <c r="B1167" s="118" t="s">
        <v>148</v>
      </c>
      <c r="C1167" s="119">
        <v>5353</v>
      </c>
      <c r="D1167" s="119">
        <v>446.16</v>
      </c>
      <c r="E1167" s="119">
        <v>1933.36</v>
      </c>
      <c r="F1167" s="119">
        <v>3419.64</v>
      </c>
      <c r="G1167" s="119">
        <v>36.11</v>
      </c>
      <c r="H1167" s="120">
        <f>'municipal manager'!H45</f>
        <v>0</v>
      </c>
      <c r="I1167" s="120">
        <f>'municipal manager'!I45</f>
        <v>5353</v>
      </c>
      <c r="J1167" s="120">
        <f>'municipal manager'!J45</f>
        <v>5674.18</v>
      </c>
      <c r="K1167" s="123">
        <f>'municipal manager'!K45</f>
        <v>6014.6307999999999</v>
      </c>
    </row>
    <row r="1168" spans="1:11" x14ac:dyDescent="0.2">
      <c r="A1168" s="117"/>
      <c r="B1168" s="118"/>
      <c r="C1168" s="119"/>
      <c r="D1168" s="119"/>
      <c r="E1168" s="119"/>
      <c r="F1168" s="119"/>
      <c r="G1168" s="119"/>
      <c r="H1168" s="120">
        <f>'municipal manager'!H46</f>
        <v>0</v>
      </c>
      <c r="I1168" s="120">
        <f>'municipal manager'!I46</f>
        <v>0</v>
      </c>
      <c r="J1168" s="120">
        <f>'municipal manager'!J46</f>
        <v>0</v>
      </c>
      <c r="K1168" s="123">
        <f>'municipal manager'!K46</f>
        <v>0</v>
      </c>
    </row>
    <row r="1169" spans="1:11" s="116" customFormat="1" ht="15" x14ac:dyDescent="0.25">
      <c r="A1169" s="111"/>
      <c r="B1169" s="112" t="s">
        <v>149</v>
      </c>
      <c r="C1169" s="113">
        <v>342392</v>
      </c>
      <c r="D1169" s="113">
        <v>25809.95</v>
      </c>
      <c r="E1169" s="113">
        <v>118942.39</v>
      </c>
      <c r="F1169" s="113">
        <v>223449.61</v>
      </c>
      <c r="G1169" s="113">
        <v>34.729999999999997</v>
      </c>
      <c r="H1169" s="120">
        <f>'municipal manager'!H47</f>
        <v>0</v>
      </c>
      <c r="I1169" s="120">
        <f>'municipal manager'!I47</f>
        <v>342392</v>
      </c>
      <c r="J1169" s="120">
        <f>'municipal manager'!J47</f>
        <v>362935.52</v>
      </c>
      <c r="K1169" s="123">
        <f>'municipal manager'!K47</f>
        <v>384711.65120000002</v>
      </c>
    </row>
    <row r="1170" spans="1:11" s="116" customFormat="1" ht="15" x14ac:dyDescent="0.25">
      <c r="A1170" s="111"/>
      <c r="B1170" s="112"/>
      <c r="C1170" s="113"/>
      <c r="D1170" s="113"/>
      <c r="E1170" s="113"/>
      <c r="F1170" s="113"/>
      <c r="G1170" s="113"/>
      <c r="H1170" s="120">
        <f>'municipal manager'!H48</f>
        <v>0</v>
      </c>
      <c r="I1170" s="120">
        <f>'municipal manager'!I48</f>
        <v>0</v>
      </c>
      <c r="J1170" s="120">
        <f>'municipal manager'!J48</f>
        <v>0</v>
      </c>
      <c r="K1170" s="123">
        <f>'municipal manager'!K48</f>
        <v>0</v>
      </c>
    </row>
    <row r="1171" spans="1:11" s="116" customFormat="1" ht="15" x14ac:dyDescent="0.25">
      <c r="A1171" s="111"/>
      <c r="B1171" s="112" t="s">
        <v>150</v>
      </c>
      <c r="C1171" s="113"/>
      <c r="D1171" s="113"/>
      <c r="E1171" s="113"/>
      <c r="F1171" s="113"/>
      <c r="G1171" s="113"/>
      <c r="H1171" s="120">
        <f>'municipal manager'!H49</f>
        <v>0</v>
      </c>
      <c r="I1171" s="120">
        <f>'municipal manager'!I49</f>
        <v>0</v>
      </c>
      <c r="J1171" s="120">
        <f>'municipal manager'!J49</f>
        <v>0</v>
      </c>
      <c r="K1171" s="123">
        <f>'municipal manager'!K49</f>
        <v>0</v>
      </c>
    </row>
    <row r="1172" spans="1:11" s="116" customFormat="1" ht="15" x14ac:dyDescent="0.25">
      <c r="A1172" s="111"/>
      <c r="B1172" s="112"/>
      <c r="C1172" s="113"/>
      <c r="D1172" s="113"/>
      <c r="E1172" s="113"/>
      <c r="F1172" s="113"/>
      <c r="G1172" s="113"/>
      <c r="H1172" s="120">
        <f>'municipal manager'!H50</f>
        <v>0</v>
      </c>
      <c r="I1172" s="120">
        <f>'municipal manager'!I50</f>
        <v>0</v>
      </c>
      <c r="J1172" s="120">
        <f>'municipal manager'!J50</f>
        <v>0</v>
      </c>
      <c r="K1172" s="123">
        <f>'municipal manager'!K50</f>
        <v>0</v>
      </c>
    </row>
    <row r="1173" spans="1:11" x14ac:dyDescent="0.2">
      <c r="A1173" s="117" t="s">
        <v>569</v>
      </c>
      <c r="B1173" s="118" t="s">
        <v>151</v>
      </c>
      <c r="C1173" s="119">
        <v>14615</v>
      </c>
      <c r="D1173" s="119">
        <v>0</v>
      </c>
      <c r="E1173" s="119">
        <v>0</v>
      </c>
      <c r="F1173" s="119">
        <v>14615</v>
      </c>
      <c r="G1173" s="119">
        <v>0</v>
      </c>
      <c r="H1173" s="120">
        <f>'municipal manager'!H51</f>
        <v>0</v>
      </c>
      <c r="I1173" s="120">
        <f>'municipal manager'!I51</f>
        <v>14615</v>
      </c>
      <c r="J1173" s="120">
        <f>'municipal manager'!J51</f>
        <v>15491.9</v>
      </c>
      <c r="K1173" s="123">
        <f>'municipal manager'!K51</f>
        <v>16421.414000000001</v>
      </c>
    </row>
    <row r="1174" spans="1:11" x14ac:dyDescent="0.2">
      <c r="A1174" s="117" t="s">
        <v>570</v>
      </c>
      <c r="B1174" s="118" t="s">
        <v>152</v>
      </c>
      <c r="C1174" s="119">
        <v>18408</v>
      </c>
      <c r="D1174" s="119">
        <v>0</v>
      </c>
      <c r="E1174" s="119">
        <v>0</v>
      </c>
      <c r="F1174" s="119">
        <v>18408</v>
      </c>
      <c r="G1174" s="119">
        <v>0</v>
      </c>
      <c r="H1174" s="120">
        <f>'municipal manager'!H52</f>
        <v>0</v>
      </c>
      <c r="I1174" s="120">
        <f>'municipal manager'!I52</f>
        <v>18408</v>
      </c>
      <c r="J1174" s="120">
        <f>'municipal manager'!J52</f>
        <v>19512.48</v>
      </c>
      <c r="K1174" s="123">
        <f>'municipal manager'!K52</f>
        <v>20683.228800000001</v>
      </c>
    </row>
    <row r="1175" spans="1:11" x14ac:dyDescent="0.2">
      <c r="A1175" s="117" t="s">
        <v>571</v>
      </c>
      <c r="B1175" s="118" t="s">
        <v>153</v>
      </c>
      <c r="C1175" s="119">
        <v>15345</v>
      </c>
      <c r="D1175" s="119">
        <v>0</v>
      </c>
      <c r="E1175" s="119">
        <v>0</v>
      </c>
      <c r="F1175" s="119">
        <v>15345</v>
      </c>
      <c r="G1175" s="119">
        <v>0</v>
      </c>
      <c r="H1175" s="120">
        <f>'municipal manager'!H53</f>
        <v>0</v>
      </c>
      <c r="I1175" s="120">
        <f>'municipal manager'!I53</f>
        <v>15345</v>
      </c>
      <c r="J1175" s="120">
        <f>'municipal manager'!J53</f>
        <v>16265.7</v>
      </c>
      <c r="K1175" s="123">
        <f>'municipal manager'!K53</f>
        <v>17241.642</v>
      </c>
    </row>
    <row r="1176" spans="1:11" x14ac:dyDescent="0.2">
      <c r="A1176" s="117"/>
      <c r="B1176" s="118"/>
      <c r="C1176" s="119"/>
      <c r="D1176" s="119"/>
      <c r="E1176" s="119"/>
      <c r="F1176" s="119"/>
      <c r="G1176" s="119"/>
      <c r="H1176" s="120">
        <f>'municipal manager'!H54</f>
        <v>0</v>
      </c>
      <c r="I1176" s="120">
        <f>'municipal manager'!I54</f>
        <v>0</v>
      </c>
      <c r="J1176" s="120">
        <f>'municipal manager'!J54</f>
        <v>0</v>
      </c>
      <c r="K1176" s="123">
        <f>'municipal manager'!K54</f>
        <v>0</v>
      </c>
    </row>
    <row r="1177" spans="1:11" s="116" customFormat="1" ht="15" x14ac:dyDescent="0.25">
      <c r="A1177" s="111"/>
      <c r="B1177" s="112" t="s">
        <v>154</v>
      </c>
      <c r="C1177" s="113">
        <v>48368</v>
      </c>
      <c r="D1177" s="113">
        <v>0</v>
      </c>
      <c r="E1177" s="113">
        <v>0</v>
      </c>
      <c r="F1177" s="113">
        <v>48368</v>
      </c>
      <c r="G1177" s="113">
        <v>0</v>
      </c>
      <c r="H1177" s="120">
        <f>'municipal manager'!H55</f>
        <v>0</v>
      </c>
      <c r="I1177" s="120">
        <f>'municipal manager'!I55</f>
        <v>48368</v>
      </c>
      <c r="J1177" s="120">
        <f>'municipal manager'!J55</f>
        <v>51270.080000000002</v>
      </c>
      <c r="K1177" s="123">
        <f>'municipal manager'!K55</f>
        <v>54346.284800000001</v>
      </c>
    </row>
    <row r="1178" spans="1:11" s="116" customFormat="1" ht="15" x14ac:dyDescent="0.25">
      <c r="A1178" s="111"/>
      <c r="B1178" s="112"/>
      <c r="C1178" s="113"/>
      <c r="D1178" s="113"/>
      <c r="E1178" s="113"/>
      <c r="F1178" s="113"/>
      <c r="G1178" s="113"/>
      <c r="H1178" s="120">
        <f>'municipal manager'!H56</f>
        <v>0</v>
      </c>
      <c r="I1178" s="120">
        <f>'municipal manager'!I56</f>
        <v>0</v>
      </c>
      <c r="J1178" s="120">
        <f>'municipal manager'!J56</f>
        <v>0</v>
      </c>
      <c r="K1178" s="123">
        <f>'municipal manager'!K56</f>
        <v>0</v>
      </c>
    </row>
    <row r="1179" spans="1:11" s="116" customFormat="1" ht="15" x14ac:dyDescent="0.25">
      <c r="A1179" s="111"/>
      <c r="B1179" s="112" t="s">
        <v>155</v>
      </c>
      <c r="C1179" s="113">
        <v>1952508</v>
      </c>
      <c r="D1179" s="113">
        <v>131302.45000000001</v>
      </c>
      <c r="E1179" s="113">
        <v>851156.25</v>
      </c>
      <c r="F1179" s="113">
        <v>1101351.75</v>
      </c>
      <c r="G1179" s="113">
        <v>43.59</v>
      </c>
      <c r="H1179" s="120">
        <f>'municipal manager'!H57</f>
        <v>0</v>
      </c>
      <c r="I1179" s="120">
        <f>'municipal manager'!I57</f>
        <v>1952508</v>
      </c>
      <c r="J1179" s="120">
        <f>'municipal manager'!J57</f>
        <v>2069658.48</v>
      </c>
      <c r="K1179" s="123">
        <f>'municipal manager'!K57</f>
        <v>2193837.9887999999</v>
      </c>
    </row>
    <row r="1180" spans="1:11" s="116" customFormat="1" ht="15" x14ac:dyDescent="0.25">
      <c r="A1180" s="111"/>
      <c r="B1180" s="112"/>
      <c r="C1180" s="113"/>
      <c r="D1180" s="113"/>
      <c r="E1180" s="113"/>
      <c r="F1180" s="113"/>
      <c r="G1180" s="113"/>
      <c r="H1180" s="120">
        <f>'municipal manager'!H58</f>
        <v>0</v>
      </c>
      <c r="I1180" s="120">
        <f>'municipal manager'!I58</f>
        <v>0</v>
      </c>
      <c r="J1180" s="120">
        <f>'municipal manager'!J58</f>
        <v>0</v>
      </c>
      <c r="K1180" s="123">
        <f>'municipal manager'!K58</f>
        <v>0</v>
      </c>
    </row>
    <row r="1181" spans="1:11" s="116" customFormat="1" ht="15" x14ac:dyDescent="0.25">
      <c r="A1181" s="111"/>
      <c r="B1181" s="112" t="s">
        <v>156</v>
      </c>
      <c r="C1181" s="113">
        <v>3353146</v>
      </c>
      <c r="D1181" s="113">
        <v>218161.02</v>
      </c>
      <c r="E1181" s="113">
        <v>1173313.4099999999</v>
      </c>
      <c r="F1181" s="113">
        <v>2179832.59</v>
      </c>
      <c r="G1181" s="113">
        <v>34.99</v>
      </c>
      <c r="H1181" s="120">
        <f>'municipal manager'!H59</f>
        <v>-4.0000000008149073E-2</v>
      </c>
      <c r="I1181" s="120">
        <f>'municipal manager'!I59</f>
        <v>3353145.96</v>
      </c>
      <c r="J1181" s="120">
        <f>'municipal manager'!J59</f>
        <v>3554334.7176000001</v>
      </c>
      <c r="K1181" s="123">
        <f>'municipal manager'!K59</f>
        <v>3767594.8006560002</v>
      </c>
    </row>
    <row r="1182" spans="1:11" s="116" customFormat="1" ht="15" x14ac:dyDescent="0.25">
      <c r="A1182" s="111"/>
      <c r="B1182" s="112"/>
      <c r="C1182" s="113"/>
      <c r="D1182" s="113"/>
      <c r="E1182" s="113"/>
      <c r="F1182" s="113"/>
      <c r="G1182" s="113"/>
      <c r="H1182" s="120">
        <f>'municipal manager'!H60</f>
        <v>0</v>
      </c>
      <c r="I1182" s="120">
        <f>'municipal manager'!I60</f>
        <v>0</v>
      </c>
      <c r="J1182" s="120">
        <f>'municipal manager'!J60</f>
        <v>0</v>
      </c>
      <c r="K1182" s="123">
        <f>'municipal manager'!K60</f>
        <v>0</v>
      </c>
    </row>
    <row r="1183" spans="1:11" s="116" customFormat="1" ht="15" x14ac:dyDescent="0.25">
      <c r="A1183" s="111"/>
      <c r="B1183" s="112" t="s">
        <v>186</v>
      </c>
      <c r="C1183" s="113"/>
      <c r="D1183" s="113"/>
      <c r="E1183" s="113"/>
      <c r="F1183" s="113"/>
      <c r="G1183" s="113"/>
      <c r="H1183" s="120">
        <f>'municipal manager'!H61</f>
        <v>0</v>
      </c>
      <c r="I1183" s="120">
        <f>'municipal manager'!I61</f>
        <v>0</v>
      </c>
      <c r="J1183" s="120">
        <f>'municipal manager'!J61</f>
        <v>0</v>
      </c>
      <c r="K1183" s="123">
        <f>'municipal manager'!K61</f>
        <v>0</v>
      </c>
    </row>
    <row r="1184" spans="1:11" s="116" customFormat="1" ht="15" x14ac:dyDescent="0.25">
      <c r="A1184" s="111"/>
      <c r="B1184" s="112" t="s">
        <v>187</v>
      </c>
      <c r="C1184" s="113"/>
      <c r="D1184" s="113"/>
      <c r="E1184" s="113"/>
      <c r="F1184" s="113"/>
      <c r="G1184" s="113"/>
      <c r="H1184" s="120">
        <f>'municipal manager'!H62</f>
        <v>0</v>
      </c>
      <c r="I1184" s="120">
        <f>'municipal manager'!I62</f>
        <v>0</v>
      </c>
      <c r="J1184" s="120">
        <f>'municipal manager'!J62</f>
        <v>0</v>
      </c>
      <c r="K1184" s="123">
        <f>'municipal manager'!K62</f>
        <v>0</v>
      </c>
    </row>
    <row r="1185" spans="1:11" x14ac:dyDescent="0.2">
      <c r="A1185" s="117"/>
      <c r="B1185" s="118"/>
      <c r="C1185" s="119"/>
      <c r="D1185" s="119"/>
      <c r="E1185" s="119"/>
      <c r="F1185" s="119"/>
      <c r="G1185" s="119"/>
      <c r="H1185" s="120">
        <f>'municipal manager'!H63</f>
        <v>0</v>
      </c>
      <c r="I1185" s="120">
        <f>'municipal manager'!I63</f>
        <v>0</v>
      </c>
      <c r="J1185" s="120">
        <f>'municipal manager'!J63</f>
        <v>0</v>
      </c>
      <c r="K1185" s="123">
        <f>'municipal manager'!K63</f>
        <v>0</v>
      </c>
    </row>
    <row r="1186" spans="1:11" x14ac:dyDescent="0.2">
      <c r="A1186" s="117" t="s">
        <v>572</v>
      </c>
      <c r="B1186" s="118" t="s">
        <v>193</v>
      </c>
      <c r="C1186" s="119">
        <v>116090</v>
      </c>
      <c r="D1186" s="119">
        <v>8680</v>
      </c>
      <c r="E1186" s="119">
        <v>49812.01</v>
      </c>
      <c r="F1186" s="119">
        <v>66277.990000000005</v>
      </c>
      <c r="G1186" s="119">
        <v>42.9</v>
      </c>
      <c r="H1186" s="120">
        <f>'municipal manager'!H64</f>
        <v>80000</v>
      </c>
      <c r="I1186" s="120">
        <f>'municipal manager'!I64</f>
        <v>196090</v>
      </c>
      <c r="J1186" s="120">
        <f>'municipal manager'!J64</f>
        <v>207855.4</v>
      </c>
      <c r="K1186" s="123">
        <f>'municipal manager'!K64</f>
        <v>220326.72399999999</v>
      </c>
    </row>
    <row r="1187" spans="1:11" x14ac:dyDescent="0.2">
      <c r="A1187" s="117"/>
      <c r="B1187" s="118"/>
      <c r="C1187" s="119"/>
      <c r="D1187" s="119"/>
      <c r="E1187" s="119"/>
      <c r="F1187" s="119"/>
      <c r="G1187" s="119"/>
      <c r="H1187" s="120">
        <f>'municipal manager'!H65</f>
        <v>0</v>
      </c>
      <c r="I1187" s="120">
        <f>'municipal manager'!I65</f>
        <v>0</v>
      </c>
      <c r="J1187" s="120">
        <f>'municipal manager'!J65</f>
        <v>0</v>
      </c>
      <c r="K1187" s="123">
        <f>'municipal manager'!K65</f>
        <v>0</v>
      </c>
    </row>
    <row r="1188" spans="1:11" s="116" customFormat="1" ht="15" x14ac:dyDescent="0.25">
      <c r="A1188" s="111"/>
      <c r="B1188" s="112" t="s">
        <v>196</v>
      </c>
      <c r="C1188" s="113">
        <v>116090</v>
      </c>
      <c r="D1188" s="113">
        <v>8680</v>
      </c>
      <c r="E1188" s="113">
        <v>49812.01</v>
      </c>
      <c r="F1188" s="113">
        <v>66277.990000000005</v>
      </c>
      <c r="G1188" s="113">
        <v>42.9</v>
      </c>
      <c r="H1188" s="120">
        <f>'municipal manager'!H66</f>
        <v>80000</v>
      </c>
      <c r="I1188" s="120">
        <f>'municipal manager'!I66</f>
        <v>196090</v>
      </c>
      <c r="J1188" s="120">
        <f>'municipal manager'!J66</f>
        <v>207855.4</v>
      </c>
      <c r="K1188" s="123">
        <f>'municipal manager'!K66</f>
        <v>220326.72399999999</v>
      </c>
    </row>
    <row r="1189" spans="1:11" s="116" customFormat="1" ht="15" x14ac:dyDescent="0.25">
      <c r="A1189" s="111"/>
      <c r="B1189" s="112"/>
      <c r="C1189" s="113"/>
      <c r="D1189" s="113"/>
      <c r="E1189" s="113"/>
      <c r="F1189" s="113"/>
      <c r="G1189" s="113"/>
      <c r="H1189" s="120">
        <f>'municipal manager'!H67</f>
        <v>0</v>
      </c>
      <c r="I1189" s="120">
        <f>'municipal manager'!I67</f>
        <v>0</v>
      </c>
      <c r="J1189" s="120">
        <f>'municipal manager'!J67</f>
        <v>0</v>
      </c>
      <c r="K1189" s="123">
        <f>'municipal manager'!K67</f>
        <v>0</v>
      </c>
    </row>
    <row r="1190" spans="1:11" s="116" customFormat="1" ht="15" x14ac:dyDescent="0.25">
      <c r="A1190" s="111"/>
      <c r="B1190" s="112" t="s">
        <v>217</v>
      </c>
      <c r="C1190" s="113">
        <v>116090</v>
      </c>
      <c r="D1190" s="113">
        <v>8680</v>
      </c>
      <c r="E1190" s="113">
        <v>49812.01</v>
      </c>
      <c r="F1190" s="113">
        <v>66277.990000000005</v>
      </c>
      <c r="G1190" s="113">
        <v>42.9</v>
      </c>
      <c r="H1190" s="120">
        <f>'municipal manager'!H68</f>
        <v>80000</v>
      </c>
      <c r="I1190" s="120">
        <f>'municipal manager'!I68</f>
        <v>196090</v>
      </c>
      <c r="J1190" s="120">
        <f>'municipal manager'!J68</f>
        <v>207855.4</v>
      </c>
      <c r="K1190" s="123">
        <f>'municipal manager'!K68</f>
        <v>220326.72399999999</v>
      </c>
    </row>
    <row r="1191" spans="1:11" s="116" customFormat="1" ht="15" x14ac:dyDescent="0.25">
      <c r="A1191" s="111"/>
      <c r="B1191" s="112"/>
      <c r="C1191" s="113"/>
      <c r="D1191" s="113"/>
      <c r="E1191" s="113"/>
      <c r="F1191" s="113"/>
      <c r="G1191" s="113"/>
      <c r="H1191" s="120">
        <f>'municipal manager'!H69</f>
        <v>0</v>
      </c>
      <c r="I1191" s="120">
        <f>'municipal manager'!I69</f>
        <v>0</v>
      </c>
      <c r="J1191" s="120">
        <f>'municipal manager'!J69</f>
        <v>0</v>
      </c>
      <c r="K1191" s="123">
        <f>'municipal manager'!K69</f>
        <v>0</v>
      </c>
    </row>
    <row r="1192" spans="1:11" s="116" customFormat="1" ht="15" x14ac:dyDescent="0.25">
      <c r="A1192" s="111"/>
      <c r="B1192" s="112" t="s">
        <v>218</v>
      </c>
      <c r="C1192" s="113"/>
      <c r="D1192" s="113"/>
      <c r="E1192" s="113"/>
      <c r="F1192" s="113"/>
      <c r="G1192" s="113"/>
      <c r="H1192" s="120">
        <f>'municipal manager'!H70</f>
        <v>0</v>
      </c>
      <c r="I1192" s="120">
        <f>'municipal manager'!I70</f>
        <v>0</v>
      </c>
      <c r="J1192" s="120">
        <f>'municipal manager'!J70</f>
        <v>0</v>
      </c>
      <c r="K1192" s="123">
        <f>'municipal manager'!K70</f>
        <v>0</v>
      </c>
    </row>
    <row r="1193" spans="1:11" x14ac:dyDescent="0.2">
      <c r="A1193" s="117"/>
      <c r="B1193" s="118"/>
      <c r="C1193" s="119"/>
      <c r="D1193" s="119"/>
      <c r="E1193" s="119"/>
      <c r="F1193" s="119"/>
      <c r="G1193" s="119"/>
      <c r="H1193" s="120">
        <f>'municipal manager'!H71</f>
        <v>0</v>
      </c>
      <c r="I1193" s="120">
        <f>'municipal manager'!I71</f>
        <v>0</v>
      </c>
      <c r="J1193" s="120">
        <f>'municipal manager'!J71</f>
        <v>0</v>
      </c>
      <c r="K1193" s="123">
        <f>'municipal manager'!K71</f>
        <v>0</v>
      </c>
    </row>
    <row r="1194" spans="1:11" x14ac:dyDescent="0.2">
      <c r="A1194" s="117" t="s">
        <v>573</v>
      </c>
      <c r="B1194" s="118" t="s">
        <v>220</v>
      </c>
      <c r="C1194" s="119">
        <v>47616</v>
      </c>
      <c r="D1194" s="119">
        <v>5000</v>
      </c>
      <c r="E1194" s="119">
        <v>36279.99</v>
      </c>
      <c r="F1194" s="119">
        <v>11336.01</v>
      </c>
      <c r="G1194" s="119">
        <v>76.19</v>
      </c>
      <c r="H1194" s="120">
        <f>'municipal manager'!H72</f>
        <v>0</v>
      </c>
      <c r="I1194" s="120">
        <f>'municipal manager'!I72</f>
        <v>47616</v>
      </c>
      <c r="J1194" s="120">
        <f>'municipal manager'!J72</f>
        <v>50472.959999999999</v>
      </c>
      <c r="K1194" s="123">
        <f>'municipal manager'!K72</f>
        <v>53501.337599999999</v>
      </c>
    </row>
    <row r="1195" spans="1:11" x14ac:dyDescent="0.2">
      <c r="A1195" s="117" t="s">
        <v>574</v>
      </c>
      <c r="B1195" s="118" t="s">
        <v>220</v>
      </c>
      <c r="C1195" s="119">
        <v>1000000</v>
      </c>
      <c r="D1195" s="119">
        <v>224550</v>
      </c>
      <c r="E1195" s="119">
        <v>650406.96</v>
      </c>
      <c r="F1195" s="119">
        <v>349593.04</v>
      </c>
      <c r="G1195" s="119">
        <v>65.040000000000006</v>
      </c>
      <c r="H1195" s="120">
        <f>'municipal manager'!H73</f>
        <v>600000</v>
      </c>
      <c r="I1195" s="120">
        <f>'municipal manager'!I73</f>
        <v>1600000</v>
      </c>
      <c r="J1195" s="120">
        <f>'municipal manager'!J73</f>
        <v>1696000</v>
      </c>
      <c r="K1195" s="123">
        <f>'municipal manager'!K73</f>
        <v>1797760</v>
      </c>
    </row>
    <row r="1196" spans="1:11" x14ac:dyDescent="0.2">
      <c r="A1196" s="117" t="s">
        <v>575</v>
      </c>
      <c r="B1196" s="118" t="s">
        <v>220</v>
      </c>
      <c r="C1196" s="119">
        <v>150000</v>
      </c>
      <c r="D1196" s="119">
        <v>0</v>
      </c>
      <c r="E1196" s="119">
        <v>0</v>
      </c>
      <c r="F1196" s="119">
        <v>150000</v>
      </c>
      <c r="G1196" s="119">
        <v>0</v>
      </c>
      <c r="H1196" s="120">
        <f>'municipal manager'!H74</f>
        <v>120000</v>
      </c>
      <c r="I1196" s="120">
        <f>'municipal manager'!I74</f>
        <v>270000</v>
      </c>
      <c r="J1196" s="120">
        <f>'municipal manager'!J74</f>
        <v>286200</v>
      </c>
      <c r="K1196" s="123">
        <f>'municipal manager'!K74</f>
        <v>303372</v>
      </c>
    </row>
    <row r="1197" spans="1:11" x14ac:dyDescent="0.2">
      <c r="A1197" s="117" t="s">
        <v>576</v>
      </c>
      <c r="B1197" s="118" t="s">
        <v>231</v>
      </c>
      <c r="C1197" s="119">
        <v>3000</v>
      </c>
      <c r="D1197" s="119">
        <v>0</v>
      </c>
      <c r="E1197" s="119">
        <v>442.26</v>
      </c>
      <c r="F1197" s="119">
        <v>2557.7399999999998</v>
      </c>
      <c r="G1197" s="119">
        <v>14.74</v>
      </c>
      <c r="H1197" s="120">
        <f>'municipal manager'!H75</f>
        <v>0</v>
      </c>
      <c r="I1197" s="120">
        <f>'municipal manager'!I75</f>
        <v>3000</v>
      </c>
      <c r="J1197" s="120">
        <f>'municipal manager'!J75</f>
        <v>3180</v>
      </c>
      <c r="K1197" s="123">
        <f>'municipal manager'!K75</f>
        <v>3370.8</v>
      </c>
    </row>
    <row r="1198" spans="1:11" x14ac:dyDescent="0.2">
      <c r="A1198" s="117" t="s">
        <v>577</v>
      </c>
      <c r="B1198" s="118" t="s">
        <v>243</v>
      </c>
      <c r="C1198" s="119">
        <v>224721</v>
      </c>
      <c r="D1198" s="119">
        <v>1818.48</v>
      </c>
      <c r="E1198" s="119">
        <v>10097.32</v>
      </c>
      <c r="F1198" s="119">
        <v>214623.68</v>
      </c>
      <c r="G1198" s="119">
        <v>4.49</v>
      </c>
      <c r="H1198" s="120">
        <f>'municipal manager'!H76</f>
        <v>0</v>
      </c>
      <c r="I1198" s="120">
        <f>'municipal manager'!I76</f>
        <v>224721</v>
      </c>
      <c r="J1198" s="120">
        <f>'municipal manager'!J76</f>
        <v>238204.26</v>
      </c>
      <c r="K1198" s="123">
        <f>'municipal manager'!K76</f>
        <v>252496.51560000001</v>
      </c>
    </row>
    <row r="1199" spans="1:11" x14ac:dyDescent="0.2">
      <c r="A1199" s="117" t="s">
        <v>578</v>
      </c>
      <c r="B1199" s="118" t="s">
        <v>244</v>
      </c>
      <c r="C1199" s="119">
        <v>378672</v>
      </c>
      <c r="D1199" s="119">
        <v>13058.49</v>
      </c>
      <c r="E1199" s="119">
        <v>81874.33</v>
      </c>
      <c r="F1199" s="119">
        <v>296797.67</v>
      </c>
      <c r="G1199" s="119">
        <v>21.62</v>
      </c>
      <c r="H1199" s="120">
        <f>'municipal manager'!H77</f>
        <v>0</v>
      </c>
      <c r="I1199" s="120">
        <f>'municipal manager'!I77</f>
        <v>378672</v>
      </c>
      <c r="J1199" s="120">
        <f>'municipal manager'!J77</f>
        <v>401392.32</v>
      </c>
      <c r="K1199" s="123">
        <f>'municipal manager'!K77</f>
        <v>425475.85920000001</v>
      </c>
    </row>
    <row r="1200" spans="1:11" x14ac:dyDescent="0.2">
      <c r="A1200" s="117" t="s">
        <v>579</v>
      </c>
      <c r="B1200" s="118" t="s">
        <v>244</v>
      </c>
      <c r="C1200" s="119">
        <v>200000</v>
      </c>
      <c r="D1200" s="119">
        <v>22274.82</v>
      </c>
      <c r="E1200" s="119">
        <v>72432</v>
      </c>
      <c r="F1200" s="119">
        <v>127568</v>
      </c>
      <c r="G1200" s="119">
        <v>36.21</v>
      </c>
      <c r="H1200" s="120">
        <f>'municipal manager'!H78</f>
        <v>100000</v>
      </c>
      <c r="I1200" s="120">
        <f>'municipal manager'!I78</f>
        <v>300000</v>
      </c>
      <c r="J1200" s="120">
        <f>'municipal manager'!J78</f>
        <v>318000</v>
      </c>
      <c r="K1200" s="123">
        <f>'municipal manager'!K78</f>
        <v>337080</v>
      </c>
    </row>
    <row r="1201" spans="1:11" x14ac:dyDescent="0.2">
      <c r="A1201" s="117" t="s">
        <v>580</v>
      </c>
      <c r="B1201" s="118" t="s">
        <v>245</v>
      </c>
      <c r="C1201" s="119">
        <v>56000</v>
      </c>
      <c r="D1201" s="119">
        <v>7662.59</v>
      </c>
      <c r="E1201" s="119">
        <v>7662.59</v>
      </c>
      <c r="F1201" s="119">
        <v>48337.41</v>
      </c>
      <c r="G1201" s="119">
        <v>13.68</v>
      </c>
      <c r="H1201" s="120">
        <f>'municipal manager'!H79</f>
        <v>0</v>
      </c>
      <c r="I1201" s="120">
        <f>'municipal manager'!I79</f>
        <v>56000</v>
      </c>
      <c r="J1201" s="120">
        <f>'municipal manager'!J79</f>
        <v>59360</v>
      </c>
      <c r="K1201" s="123">
        <f>'municipal manager'!K79</f>
        <v>62921.599999999999</v>
      </c>
    </row>
    <row r="1202" spans="1:11" x14ac:dyDescent="0.2">
      <c r="A1202" s="117"/>
      <c r="B1202" s="118"/>
      <c r="C1202" s="119"/>
      <c r="D1202" s="119"/>
      <c r="E1202" s="119"/>
      <c r="F1202" s="119"/>
      <c r="G1202" s="119"/>
      <c r="H1202" s="120">
        <f>'municipal manager'!H80</f>
        <v>0</v>
      </c>
      <c r="I1202" s="120">
        <f>'municipal manager'!I80</f>
        <v>0</v>
      </c>
      <c r="J1202" s="120">
        <f>'municipal manager'!J80</f>
        <v>0</v>
      </c>
      <c r="K1202" s="123">
        <f>'municipal manager'!K80</f>
        <v>0</v>
      </c>
    </row>
    <row r="1203" spans="1:11" s="116" customFormat="1" ht="15" x14ac:dyDescent="0.25">
      <c r="A1203" s="111"/>
      <c r="B1203" s="112" t="s">
        <v>250</v>
      </c>
      <c r="C1203" s="113">
        <v>2060009</v>
      </c>
      <c r="D1203" s="113">
        <v>274364.38</v>
      </c>
      <c r="E1203" s="113">
        <v>859195.45</v>
      </c>
      <c r="F1203" s="113">
        <v>1200813.55</v>
      </c>
      <c r="G1203" s="113">
        <v>41.7</v>
      </c>
      <c r="H1203" s="120">
        <f>'municipal manager'!H81</f>
        <v>820000</v>
      </c>
      <c r="I1203" s="120">
        <f>'municipal manager'!I81</f>
        <v>2880009</v>
      </c>
      <c r="J1203" s="120">
        <f>'municipal manager'!J81</f>
        <v>3052809.54</v>
      </c>
      <c r="K1203" s="123">
        <f>'municipal manager'!K81</f>
        <v>3235978.1124</v>
      </c>
    </row>
    <row r="1204" spans="1:11" s="116" customFormat="1" ht="15" x14ac:dyDescent="0.25">
      <c r="A1204" s="111"/>
      <c r="B1204" s="112"/>
      <c r="C1204" s="113"/>
      <c r="D1204" s="113"/>
      <c r="E1204" s="113"/>
      <c r="F1204" s="113"/>
      <c r="G1204" s="113"/>
      <c r="H1204" s="120">
        <f>'municipal manager'!H82</f>
        <v>0</v>
      </c>
      <c r="I1204" s="120">
        <f>'municipal manager'!I82</f>
        <v>0</v>
      </c>
      <c r="J1204" s="120">
        <f>'municipal manager'!J82</f>
        <v>0</v>
      </c>
      <c r="K1204" s="123">
        <f>'municipal manager'!K82</f>
        <v>0</v>
      </c>
    </row>
    <row r="1205" spans="1:11" s="116" customFormat="1" ht="15" x14ac:dyDescent="0.25">
      <c r="A1205" s="111"/>
      <c r="B1205" s="112" t="s">
        <v>266</v>
      </c>
      <c r="C1205" s="113"/>
      <c r="D1205" s="113"/>
      <c r="E1205" s="113"/>
      <c r="F1205" s="113"/>
      <c r="G1205" s="113"/>
      <c r="H1205" s="120">
        <f>'municipal manager'!H83</f>
        <v>0</v>
      </c>
      <c r="I1205" s="120">
        <f>'municipal manager'!I83</f>
        <v>0</v>
      </c>
      <c r="J1205" s="120">
        <f>'municipal manager'!J83</f>
        <v>0</v>
      </c>
      <c r="K1205" s="123">
        <f>'municipal manager'!K83</f>
        <v>0</v>
      </c>
    </row>
    <row r="1206" spans="1:11" x14ac:dyDescent="0.2">
      <c r="A1206" s="117"/>
      <c r="B1206" s="118"/>
      <c r="C1206" s="119"/>
      <c r="D1206" s="119"/>
      <c r="E1206" s="119"/>
      <c r="F1206" s="119"/>
      <c r="G1206" s="119"/>
      <c r="H1206" s="120">
        <f>'municipal manager'!H84</f>
        <v>0</v>
      </c>
      <c r="I1206" s="120">
        <f>'municipal manager'!I84</f>
        <v>0</v>
      </c>
      <c r="J1206" s="120">
        <f>'municipal manager'!J84</f>
        <v>0</v>
      </c>
      <c r="K1206" s="123">
        <f>'municipal manager'!K84</f>
        <v>0</v>
      </c>
    </row>
    <row r="1207" spans="1:11" x14ac:dyDescent="0.2">
      <c r="A1207" s="117" t="s">
        <v>581</v>
      </c>
      <c r="B1207" s="118" t="s">
        <v>268</v>
      </c>
      <c r="C1207" s="119">
        <v>3180</v>
      </c>
      <c r="D1207" s="119">
        <v>617.99</v>
      </c>
      <c r="E1207" s="119">
        <v>2591.96</v>
      </c>
      <c r="F1207" s="119">
        <v>588.04</v>
      </c>
      <c r="G1207" s="119">
        <v>81.5</v>
      </c>
      <c r="H1207" s="120">
        <f>'municipal manager'!H85</f>
        <v>0</v>
      </c>
      <c r="I1207" s="120">
        <f>'municipal manager'!I85</f>
        <v>3180</v>
      </c>
      <c r="J1207" s="120">
        <f>'municipal manager'!J85</f>
        <v>3370.8</v>
      </c>
      <c r="K1207" s="123">
        <f>'municipal manager'!K85</f>
        <v>3573.0480000000002</v>
      </c>
    </row>
    <row r="1208" spans="1:11" x14ac:dyDescent="0.2">
      <c r="A1208" s="117" t="s">
        <v>582</v>
      </c>
      <c r="B1208" s="118" t="s">
        <v>269</v>
      </c>
      <c r="C1208" s="119">
        <v>6980</v>
      </c>
      <c r="D1208" s="119">
        <v>12961.47</v>
      </c>
      <c r="E1208" s="119">
        <v>20649.689999999999</v>
      </c>
      <c r="F1208" s="119">
        <v>-13669.69</v>
      </c>
      <c r="G1208" s="119">
        <v>295.83999999999997</v>
      </c>
      <c r="H1208" s="120">
        <f>'municipal manager'!H86</f>
        <v>0</v>
      </c>
      <c r="I1208" s="120">
        <f>'municipal manager'!I86</f>
        <v>6980</v>
      </c>
      <c r="J1208" s="120">
        <f>'municipal manager'!J86</f>
        <v>7398.8</v>
      </c>
      <c r="K1208" s="123">
        <f>'municipal manager'!K86</f>
        <v>7842.7280000000001</v>
      </c>
    </row>
    <row r="1209" spans="1:11" x14ac:dyDescent="0.2">
      <c r="A1209" s="117" t="s">
        <v>583</v>
      </c>
      <c r="B1209" s="118" t="s">
        <v>271</v>
      </c>
      <c r="C1209" s="119">
        <v>45932</v>
      </c>
      <c r="D1209" s="119">
        <v>3680.37</v>
      </c>
      <c r="E1209" s="119">
        <v>21686.45</v>
      </c>
      <c r="F1209" s="119">
        <v>24245.55</v>
      </c>
      <c r="G1209" s="119">
        <v>47.21</v>
      </c>
      <c r="H1209" s="120">
        <f>'municipal manager'!H87</f>
        <v>0</v>
      </c>
      <c r="I1209" s="120">
        <f>'municipal manager'!I87</f>
        <v>45932</v>
      </c>
      <c r="J1209" s="120">
        <f>'municipal manager'!J87</f>
        <v>48687.92</v>
      </c>
      <c r="K1209" s="123">
        <f>'municipal manager'!K87</f>
        <v>51609.195200000002</v>
      </c>
    </row>
    <row r="1210" spans="1:11" x14ac:dyDescent="0.2">
      <c r="A1210" s="117" t="s">
        <v>584</v>
      </c>
      <c r="B1210" s="118" t="s">
        <v>272</v>
      </c>
      <c r="C1210" s="119">
        <v>36471</v>
      </c>
      <c r="D1210" s="119">
        <v>2922.28</v>
      </c>
      <c r="E1210" s="119">
        <v>17219.46</v>
      </c>
      <c r="F1210" s="119">
        <v>19251.54</v>
      </c>
      <c r="G1210" s="119">
        <v>47.21</v>
      </c>
      <c r="H1210" s="120">
        <f>'municipal manager'!H88</f>
        <v>0</v>
      </c>
      <c r="I1210" s="120">
        <f>'municipal manager'!I88</f>
        <v>36471</v>
      </c>
      <c r="J1210" s="120">
        <f>'municipal manager'!J88</f>
        <v>38659.26</v>
      </c>
      <c r="K1210" s="123">
        <f>'municipal manager'!K88</f>
        <v>40978.815600000002</v>
      </c>
    </row>
    <row r="1211" spans="1:11" x14ac:dyDescent="0.2">
      <c r="A1211" s="117" t="s">
        <v>585</v>
      </c>
      <c r="B1211" s="118" t="s">
        <v>273</v>
      </c>
      <c r="C1211" s="119">
        <v>0</v>
      </c>
      <c r="D1211" s="119">
        <v>712.95</v>
      </c>
      <c r="E1211" s="119">
        <v>1701.89</v>
      </c>
      <c r="F1211" s="119">
        <v>-1701.89</v>
      </c>
      <c r="G1211" s="119">
        <v>0</v>
      </c>
      <c r="H1211" s="120">
        <f>'municipal manager'!H89</f>
        <v>0</v>
      </c>
      <c r="I1211" s="120">
        <f>'municipal manager'!I89</f>
        <v>0</v>
      </c>
      <c r="J1211" s="120">
        <f>'municipal manager'!J89</f>
        <v>0</v>
      </c>
      <c r="K1211" s="123">
        <f>'municipal manager'!K89</f>
        <v>0</v>
      </c>
    </row>
    <row r="1212" spans="1:11" x14ac:dyDescent="0.2">
      <c r="A1212" s="117" t="s">
        <v>586</v>
      </c>
      <c r="B1212" s="118" t="s">
        <v>274</v>
      </c>
      <c r="C1212" s="119">
        <v>0</v>
      </c>
      <c r="D1212" s="119">
        <v>128.66999999999999</v>
      </c>
      <c r="E1212" s="119">
        <v>128.66999999999999</v>
      </c>
      <c r="F1212" s="119">
        <v>-128.66999999999999</v>
      </c>
      <c r="G1212" s="119">
        <v>0</v>
      </c>
      <c r="H1212" s="120">
        <f>'municipal manager'!H90</f>
        <v>0</v>
      </c>
      <c r="I1212" s="120">
        <f>'municipal manager'!I90</f>
        <v>0</v>
      </c>
      <c r="J1212" s="120">
        <f>'municipal manager'!J90</f>
        <v>0</v>
      </c>
      <c r="K1212" s="123">
        <f>'municipal manager'!K90</f>
        <v>0</v>
      </c>
    </row>
    <row r="1213" spans="1:11" x14ac:dyDescent="0.2">
      <c r="A1213" s="117" t="s">
        <v>587</v>
      </c>
      <c r="B1213" s="118" t="s">
        <v>275</v>
      </c>
      <c r="C1213" s="119">
        <v>1605</v>
      </c>
      <c r="D1213" s="119">
        <v>0</v>
      </c>
      <c r="E1213" s="119">
        <v>0</v>
      </c>
      <c r="F1213" s="119">
        <v>1605</v>
      </c>
      <c r="G1213" s="119">
        <v>0</v>
      </c>
      <c r="H1213" s="120">
        <f>'municipal manager'!H91</f>
        <v>0</v>
      </c>
      <c r="I1213" s="120">
        <f>'municipal manager'!I91</f>
        <v>1605</v>
      </c>
      <c r="J1213" s="120">
        <f>'municipal manager'!J91</f>
        <v>1701.3</v>
      </c>
      <c r="K1213" s="123">
        <f>'municipal manager'!K91</f>
        <v>1803.3779999999999</v>
      </c>
    </row>
    <row r="1214" spans="1:11" x14ac:dyDescent="0.2">
      <c r="A1214" s="117" t="s">
        <v>588</v>
      </c>
      <c r="B1214" s="118" t="s">
        <v>276</v>
      </c>
      <c r="C1214" s="119">
        <v>139940</v>
      </c>
      <c r="D1214" s="119">
        <v>1906.83</v>
      </c>
      <c r="E1214" s="119">
        <v>54918.95</v>
      </c>
      <c r="F1214" s="119">
        <v>85021.05</v>
      </c>
      <c r="G1214" s="119">
        <v>39.24</v>
      </c>
      <c r="H1214" s="120">
        <f>'municipal manager'!H92</f>
        <v>0</v>
      </c>
      <c r="I1214" s="120">
        <f>'municipal manager'!I92</f>
        <v>139940</v>
      </c>
      <c r="J1214" s="120">
        <f>'municipal manager'!J92</f>
        <v>148336.4</v>
      </c>
      <c r="K1214" s="123">
        <f>'municipal manager'!K92</f>
        <v>157236.584</v>
      </c>
    </row>
    <row r="1215" spans="1:11" x14ac:dyDescent="0.2">
      <c r="A1215" s="117" t="s">
        <v>589</v>
      </c>
      <c r="B1215" s="118" t="s">
        <v>279</v>
      </c>
      <c r="C1215" s="119">
        <v>560409</v>
      </c>
      <c r="D1215" s="119">
        <v>46764.5</v>
      </c>
      <c r="E1215" s="119">
        <v>271679.61</v>
      </c>
      <c r="F1215" s="119">
        <v>288729.39</v>
      </c>
      <c r="G1215" s="119">
        <v>48.47</v>
      </c>
      <c r="H1215" s="120">
        <f>'municipal manager'!H93</f>
        <v>0</v>
      </c>
      <c r="I1215" s="120">
        <f>'municipal manager'!I93</f>
        <v>560409</v>
      </c>
      <c r="J1215" s="120">
        <f>'municipal manager'!J93</f>
        <v>594033.54</v>
      </c>
      <c r="K1215" s="123">
        <f>'municipal manager'!K93</f>
        <v>629675.55240000004</v>
      </c>
    </row>
    <row r="1216" spans="1:11" x14ac:dyDescent="0.2">
      <c r="A1216" s="117"/>
      <c r="B1216" s="118"/>
      <c r="C1216" s="119"/>
      <c r="D1216" s="119"/>
      <c r="E1216" s="119"/>
      <c r="F1216" s="119"/>
      <c r="G1216" s="119"/>
      <c r="H1216" s="120">
        <f>'municipal manager'!H94</f>
        <v>0</v>
      </c>
      <c r="I1216" s="120">
        <f>'municipal manager'!I94</f>
        <v>0</v>
      </c>
      <c r="J1216" s="120">
        <f>'municipal manager'!J94</f>
        <v>0</v>
      </c>
      <c r="K1216" s="123">
        <f>'municipal manager'!K94</f>
        <v>0</v>
      </c>
    </row>
    <row r="1217" spans="1:11" s="116" customFormat="1" ht="15" x14ac:dyDescent="0.25">
      <c r="A1217" s="111"/>
      <c r="B1217" s="112" t="s">
        <v>280</v>
      </c>
      <c r="C1217" s="113">
        <v>794517</v>
      </c>
      <c r="D1217" s="113">
        <v>69695.06</v>
      </c>
      <c r="E1217" s="113">
        <v>390576.68</v>
      </c>
      <c r="F1217" s="113">
        <v>403940.32</v>
      </c>
      <c r="G1217" s="113">
        <v>49.15</v>
      </c>
      <c r="H1217" s="120">
        <f>'municipal manager'!H95</f>
        <v>0</v>
      </c>
      <c r="I1217" s="120">
        <f>'municipal manager'!I95</f>
        <v>794517</v>
      </c>
      <c r="J1217" s="120">
        <f>'municipal manager'!J95</f>
        <v>842188.02</v>
      </c>
      <c r="K1217" s="123">
        <f>'municipal manager'!K95</f>
        <v>892719.30119999999</v>
      </c>
    </row>
    <row r="1218" spans="1:11" s="116" customFormat="1" ht="15" x14ac:dyDescent="0.25">
      <c r="A1218" s="111"/>
      <c r="B1218" s="112"/>
      <c r="C1218" s="113"/>
      <c r="D1218" s="113"/>
      <c r="E1218" s="113"/>
      <c r="F1218" s="113"/>
      <c r="G1218" s="113"/>
      <c r="H1218" s="120">
        <f>'municipal manager'!H96</f>
        <v>0</v>
      </c>
      <c r="I1218" s="120">
        <f>'municipal manager'!I96</f>
        <v>0</v>
      </c>
      <c r="J1218" s="120">
        <f>'municipal manager'!J96</f>
        <v>0</v>
      </c>
      <c r="K1218" s="123">
        <f>'municipal manager'!K96</f>
        <v>0</v>
      </c>
    </row>
    <row r="1219" spans="1:11" s="116" customFormat="1" ht="15" x14ac:dyDescent="0.25">
      <c r="A1219" s="111"/>
      <c r="B1219" s="112" t="s">
        <v>281</v>
      </c>
      <c r="C1219" s="113">
        <v>6323762</v>
      </c>
      <c r="D1219" s="113">
        <v>570900.46</v>
      </c>
      <c r="E1219" s="113">
        <v>2472897.5499999998</v>
      </c>
      <c r="F1219" s="113">
        <v>3850864.45</v>
      </c>
      <c r="G1219" s="113">
        <v>39.1</v>
      </c>
      <c r="H1219" s="120">
        <f>'municipal manager'!H97</f>
        <v>820000</v>
      </c>
      <c r="I1219" s="120">
        <f>'municipal manager'!I97</f>
        <v>7143762</v>
      </c>
      <c r="J1219" s="120">
        <f>'municipal manager'!J97</f>
        <v>7657187.6776000001</v>
      </c>
      <c r="K1219" s="123">
        <f>'municipal manager'!K97</f>
        <v>8116618.9382560002</v>
      </c>
    </row>
    <row r="1220" spans="1:11" s="116" customFormat="1" ht="15" x14ac:dyDescent="0.25">
      <c r="A1220" s="111"/>
      <c r="B1220" s="112"/>
      <c r="C1220" s="113"/>
      <c r="D1220" s="113"/>
      <c r="E1220" s="113"/>
      <c r="F1220" s="113"/>
      <c r="G1220" s="113"/>
      <c r="H1220" s="120">
        <f>'municipal manager'!H98</f>
        <v>0</v>
      </c>
      <c r="I1220" s="120">
        <f>'municipal manager'!I98</f>
        <v>0</v>
      </c>
      <c r="J1220" s="120">
        <f>'municipal manager'!J98</f>
        <v>0</v>
      </c>
      <c r="K1220" s="123">
        <f>'municipal manager'!K98</f>
        <v>0</v>
      </c>
    </row>
    <row r="1221" spans="1:11" s="116" customFormat="1" ht="15" x14ac:dyDescent="0.25">
      <c r="A1221" s="111"/>
      <c r="B1221" s="112" t="s">
        <v>590</v>
      </c>
      <c r="C1221" s="113"/>
      <c r="D1221" s="113"/>
      <c r="E1221" s="113"/>
      <c r="F1221" s="113"/>
      <c r="G1221" s="113"/>
      <c r="H1221" s="120">
        <f>'municipal manager'!H99</f>
        <v>0</v>
      </c>
      <c r="I1221" s="120">
        <f>'municipal manager'!I99</f>
        <v>0</v>
      </c>
      <c r="J1221" s="120">
        <f>'municipal manager'!J99</f>
        <v>0</v>
      </c>
      <c r="K1221" s="123">
        <f>'municipal manager'!K99</f>
        <v>0</v>
      </c>
    </row>
    <row r="1222" spans="1:11" s="116" customFormat="1" ht="15" x14ac:dyDescent="0.25">
      <c r="A1222" s="111"/>
      <c r="B1222" s="112" t="s">
        <v>92</v>
      </c>
      <c r="C1222" s="113"/>
      <c r="D1222" s="113"/>
      <c r="E1222" s="113"/>
      <c r="F1222" s="113"/>
      <c r="G1222" s="113"/>
      <c r="H1222" s="120">
        <f>'municipal manager'!H100</f>
        <v>0</v>
      </c>
      <c r="I1222" s="120">
        <f>'municipal manager'!I100</f>
        <v>0</v>
      </c>
      <c r="J1222" s="120">
        <f>'municipal manager'!J100</f>
        <v>0</v>
      </c>
      <c r="K1222" s="123">
        <f>'municipal manager'!K100</f>
        <v>0</v>
      </c>
    </row>
    <row r="1223" spans="1:11" s="116" customFormat="1" ht="15" x14ac:dyDescent="0.25">
      <c r="A1223" s="111"/>
      <c r="B1223" s="112" t="s">
        <v>93</v>
      </c>
      <c r="C1223" s="113"/>
      <c r="D1223" s="113"/>
      <c r="E1223" s="113"/>
      <c r="F1223" s="113"/>
      <c r="G1223" s="113"/>
      <c r="H1223" s="120">
        <f>'municipal manager'!H101</f>
        <v>0</v>
      </c>
      <c r="I1223" s="120">
        <f>'municipal manager'!I101</f>
        <v>0</v>
      </c>
      <c r="J1223" s="120">
        <f>'municipal manager'!J101</f>
        <v>0</v>
      </c>
      <c r="K1223" s="123">
        <f>'municipal manager'!K101</f>
        <v>0</v>
      </c>
    </row>
    <row r="1224" spans="1:11" s="116" customFormat="1" ht="15" x14ac:dyDescent="0.25">
      <c r="A1224" s="111"/>
      <c r="B1224" s="112" t="s">
        <v>128</v>
      </c>
      <c r="C1224" s="113"/>
      <c r="D1224" s="113"/>
      <c r="E1224" s="113"/>
      <c r="F1224" s="113"/>
      <c r="G1224" s="113"/>
      <c r="H1224" s="120">
        <f>'municipal manager'!H102</f>
        <v>0</v>
      </c>
      <c r="I1224" s="120">
        <f>'municipal manager'!I102</f>
        <v>0</v>
      </c>
      <c r="J1224" s="120">
        <f>'municipal manager'!J102</f>
        <v>0</v>
      </c>
      <c r="K1224" s="123">
        <f>'municipal manager'!K102</f>
        <v>0</v>
      </c>
    </row>
    <row r="1225" spans="1:11" s="116" customFormat="1" ht="15" x14ac:dyDescent="0.25">
      <c r="A1225" s="111"/>
      <c r="B1225" s="112" t="s">
        <v>129</v>
      </c>
      <c r="C1225" s="113"/>
      <c r="D1225" s="113"/>
      <c r="E1225" s="113"/>
      <c r="F1225" s="113"/>
      <c r="G1225" s="113"/>
      <c r="H1225" s="120">
        <f>'municipal manager'!H103</f>
        <v>0</v>
      </c>
      <c r="I1225" s="120">
        <f>'municipal manager'!I103</f>
        <v>0</v>
      </c>
      <c r="J1225" s="120">
        <f>'municipal manager'!J103</f>
        <v>0</v>
      </c>
      <c r="K1225" s="123">
        <f>'municipal manager'!K103</f>
        <v>0</v>
      </c>
    </row>
    <row r="1226" spans="1:11" x14ac:dyDescent="0.2">
      <c r="A1226" s="117"/>
      <c r="B1226" s="118"/>
      <c r="C1226" s="119"/>
      <c r="D1226" s="119"/>
      <c r="E1226" s="119"/>
      <c r="F1226" s="119"/>
      <c r="G1226" s="119"/>
      <c r="H1226" s="120">
        <f>'municipal manager'!H104</f>
        <v>0</v>
      </c>
      <c r="I1226" s="120">
        <f>'municipal manager'!I104</f>
        <v>0</v>
      </c>
      <c r="J1226" s="120">
        <f>'municipal manager'!J104</f>
        <v>0</v>
      </c>
      <c r="K1226" s="123">
        <f>'municipal manager'!K104</f>
        <v>0</v>
      </c>
    </row>
    <row r="1227" spans="1:11" x14ac:dyDescent="0.2">
      <c r="A1227" s="117" t="s">
        <v>591</v>
      </c>
      <c r="B1227" s="118" t="s">
        <v>130</v>
      </c>
      <c r="C1227" s="119">
        <v>538452</v>
      </c>
      <c r="D1227" s="119">
        <v>44413.63</v>
      </c>
      <c r="E1227" s="119">
        <v>263356.34999999998</v>
      </c>
      <c r="F1227" s="119">
        <v>275095.65000000002</v>
      </c>
      <c r="G1227" s="119">
        <v>48.9</v>
      </c>
      <c r="H1227" s="120">
        <f>'municipal manager'!H105</f>
        <v>0</v>
      </c>
      <c r="I1227" s="120">
        <f>'municipal manager'!I105</f>
        <v>538452</v>
      </c>
      <c r="J1227" s="120">
        <f>'municipal manager'!J105</f>
        <v>570759.12</v>
      </c>
      <c r="K1227" s="123">
        <f>'municipal manager'!K105</f>
        <v>605004.66720000003</v>
      </c>
    </row>
    <row r="1228" spans="1:11" x14ac:dyDescent="0.2">
      <c r="A1228" s="117" t="s">
        <v>592</v>
      </c>
      <c r="B1228" s="118" t="s">
        <v>131</v>
      </c>
      <c r="C1228" s="119">
        <v>44871</v>
      </c>
      <c r="D1228" s="119">
        <v>0</v>
      </c>
      <c r="E1228" s="119">
        <v>43371.82</v>
      </c>
      <c r="F1228" s="119">
        <v>1499.18</v>
      </c>
      <c r="G1228" s="119">
        <v>96.65</v>
      </c>
      <c r="H1228" s="120">
        <f>'municipal manager'!H106</f>
        <v>0</v>
      </c>
      <c r="I1228" s="120">
        <f>'municipal manager'!I106</f>
        <v>44871</v>
      </c>
      <c r="J1228" s="120">
        <f>'municipal manager'!J106</f>
        <v>47563.26</v>
      </c>
      <c r="K1228" s="123">
        <f>'municipal manager'!K106</f>
        <v>50417.0556</v>
      </c>
    </row>
    <row r="1229" spans="1:11" x14ac:dyDescent="0.2">
      <c r="A1229" s="117" t="s">
        <v>593</v>
      </c>
      <c r="B1229" s="118" t="s">
        <v>132</v>
      </c>
      <c r="C1229" s="119">
        <v>24000</v>
      </c>
      <c r="D1229" s="119">
        <v>2000</v>
      </c>
      <c r="E1229" s="119">
        <v>12000</v>
      </c>
      <c r="F1229" s="119">
        <v>12000</v>
      </c>
      <c r="G1229" s="119">
        <v>50</v>
      </c>
      <c r="H1229" s="120">
        <f>'municipal manager'!H107</f>
        <v>0</v>
      </c>
      <c r="I1229" s="120">
        <f>'municipal manager'!I107</f>
        <v>24000</v>
      </c>
      <c r="J1229" s="120">
        <f>'municipal manager'!J107</f>
        <v>25440</v>
      </c>
      <c r="K1229" s="123">
        <f>'municipal manager'!K107</f>
        <v>26966.400000000001</v>
      </c>
    </row>
    <row r="1230" spans="1:11" x14ac:dyDescent="0.2">
      <c r="A1230" s="117" t="s">
        <v>594</v>
      </c>
      <c r="B1230" s="118" t="s">
        <v>133</v>
      </c>
      <c r="C1230" s="119">
        <v>6264</v>
      </c>
      <c r="D1230" s="119">
        <v>0</v>
      </c>
      <c r="E1230" s="119">
        <v>0</v>
      </c>
      <c r="F1230" s="119">
        <v>6264</v>
      </c>
      <c r="G1230" s="119">
        <v>0</v>
      </c>
      <c r="H1230" s="120">
        <f>'municipal manager'!H108</f>
        <v>0</v>
      </c>
      <c r="I1230" s="120">
        <f>'municipal manager'!I108</f>
        <v>6264</v>
      </c>
      <c r="J1230" s="120">
        <f>'municipal manager'!J108</f>
        <v>6639.84</v>
      </c>
      <c r="K1230" s="123">
        <f>'municipal manager'!K108</f>
        <v>7038.2304000000004</v>
      </c>
    </row>
    <row r="1231" spans="1:11" x14ac:dyDescent="0.2">
      <c r="A1231" s="117" t="s">
        <v>595</v>
      </c>
      <c r="B1231" s="118" t="s">
        <v>135</v>
      </c>
      <c r="C1231" s="119">
        <v>17702</v>
      </c>
      <c r="D1231" s="119">
        <v>0</v>
      </c>
      <c r="E1231" s="119">
        <v>0</v>
      </c>
      <c r="F1231" s="119">
        <v>17702</v>
      </c>
      <c r="G1231" s="119">
        <v>0</v>
      </c>
      <c r="H1231" s="120">
        <f>'municipal manager'!H109</f>
        <v>0</v>
      </c>
      <c r="I1231" s="120">
        <f>'municipal manager'!I109</f>
        <v>17702</v>
      </c>
      <c r="J1231" s="120">
        <f>'municipal manager'!J109</f>
        <v>18764.12</v>
      </c>
      <c r="K1231" s="123">
        <f>'municipal manager'!K109</f>
        <v>19889.967199999999</v>
      </c>
    </row>
    <row r="1232" spans="1:11" x14ac:dyDescent="0.2">
      <c r="A1232" s="117" t="s">
        <v>596</v>
      </c>
      <c r="B1232" s="118" t="s">
        <v>136</v>
      </c>
      <c r="C1232" s="119">
        <v>134613</v>
      </c>
      <c r="D1232" s="119">
        <v>11103.41</v>
      </c>
      <c r="E1232" s="119">
        <v>65839.11</v>
      </c>
      <c r="F1232" s="119">
        <v>68773.89</v>
      </c>
      <c r="G1232" s="119">
        <v>48.9</v>
      </c>
      <c r="H1232" s="120">
        <f>'municipal manager'!H110</f>
        <v>0</v>
      </c>
      <c r="I1232" s="120">
        <f>'municipal manager'!I110</f>
        <v>134613</v>
      </c>
      <c r="J1232" s="120">
        <f>'municipal manager'!J110</f>
        <v>142689.78</v>
      </c>
      <c r="K1232" s="123">
        <f>'municipal manager'!K110</f>
        <v>151251.16680000001</v>
      </c>
    </row>
    <row r="1233" spans="1:11" x14ac:dyDescent="0.2">
      <c r="A1233" s="117" t="s">
        <v>597</v>
      </c>
      <c r="B1233" s="118" t="s">
        <v>138</v>
      </c>
      <c r="C1233" s="119">
        <v>10769</v>
      </c>
      <c r="D1233" s="119">
        <v>0</v>
      </c>
      <c r="E1233" s="119">
        <v>0</v>
      </c>
      <c r="F1233" s="119">
        <v>10769</v>
      </c>
      <c r="G1233" s="119">
        <v>0</v>
      </c>
      <c r="H1233" s="120">
        <f>'municipal manager'!H111</f>
        <v>0</v>
      </c>
      <c r="I1233" s="120">
        <f>'municipal manager'!I111</f>
        <v>10769</v>
      </c>
      <c r="J1233" s="120">
        <f>'municipal manager'!J111</f>
        <v>11415.14</v>
      </c>
      <c r="K1233" s="123">
        <f>'municipal manager'!K111</f>
        <v>12100.0484</v>
      </c>
    </row>
    <row r="1234" spans="1:11" x14ac:dyDescent="0.2">
      <c r="A1234" s="117" t="s">
        <v>598</v>
      </c>
      <c r="B1234" s="118" t="s">
        <v>142</v>
      </c>
      <c r="C1234" s="119">
        <v>15692</v>
      </c>
      <c r="D1234" s="119">
        <v>1307.7</v>
      </c>
      <c r="E1234" s="119">
        <v>7846.2</v>
      </c>
      <c r="F1234" s="119">
        <v>7845.8</v>
      </c>
      <c r="G1234" s="119">
        <v>50</v>
      </c>
      <c r="H1234" s="120">
        <f>'municipal manager'!H112</f>
        <v>0</v>
      </c>
      <c r="I1234" s="120">
        <f>'municipal manager'!I112</f>
        <v>15692</v>
      </c>
      <c r="J1234" s="120">
        <f>'municipal manager'!J112</f>
        <v>16633.52</v>
      </c>
      <c r="K1234" s="123">
        <f>'municipal manager'!K112</f>
        <v>17631.531200000001</v>
      </c>
    </row>
    <row r="1235" spans="1:11" x14ac:dyDescent="0.2">
      <c r="A1235" s="117"/>
      <c r="B1235" s="118"/>
      <c r="C1235" s="119"/>
      <c r="D1235" s="119"/>
      <c r="E1235" s="119"/>
      <c r="F1235" s="119"/>
      <c r="G1235" s="119"/>
      <c r="H1235" s="120">
        <f>'municipal manager'!H113</f>
        <v>0</v>
      </c>
      <c r="I1235" s="120">
        <f>'municipal manager'!I113</f>
        <v>0</v>
      </c>
      <c r="J1235" s="120">
        <f>'municipal manager'!J113</f>
        <v>0</v>
      </c>
      <c r="K1235" s="123">
        <f>'municipal manager'!K113</f>
        <v>0</v>
      </c>
    </row>
    <row r="1236" spans="1:11" s="116" customFormat="1" ht="15" x14ac:dyDescent="0.25">
      <c r="A1236" s="111"/>
      <c r="B1236" s="112" t="s">
        <v>143</v>
      </c>
      <c r="C1236" s="113">
        <v>792363</v>
      </c>
      <c r="D1236" s="113">
        <v>58824.74</v>
      </c>
      <c r="E1236" s="113">
        <v>392413.48</v>
      </c>
      <c r="F1236" s="113">
        <v>399949.52</v>
      </c>
      <c r="G1236" s="113">
        <v>49.52</v>
      </c>
      <c r="H1236" s="120">
        <f>'municipal manager'!H114</f>
        <v>0</v>
      </c>
      <c r="I1236" s="120">
        <f>'municipal manager'!I114</f>
        <v>792363</v>
      </c>
      <c r="J1236" s="120">
        <f>'municipal manager'!J114</f>
        <v>839904.78</v>
      </c>
      <c r="K1236" s="123">
        <f>'municipal manager'!K114</f>
        <v>890299.06680000003</v>
      </c>
    </row>
    <row r="1237" spans="1:11" s="116" customFormat="1" ht="15" x14ac:dyDescent="0.25">
      <c r="A1237" s="111"/>
      <c r="B1237" s="112"/>
      <c r="C1237" s="113"/>
      <c r="D1237" s="113"/>
      <c r="E1237" s="113"/>
      <c r="F1237" s="113"/>
      <c r="G1237" s="113"/>
      <c r="H1237" s="120">
        <f>'municipal manager'!H115</f>
        <v>0</v>
      </c>
      <c r="I1237" s="120">
        <f>'municipal manager'!I115</f>
        <v>0</v>
      </c>
      <c r="J1237" s="120">
        <f>'municipal manager'!J115</f>
        <v>0</v>
      </c>
      <c r="K1237" s="123">
        <f>'municipal manager'!K115</f>
        <v>0</v>
      </c>
    </row>
    <row r="1238" spans="1:11" s="116" customFormat="1" ht="15" x14ac:dyDescent="0.25">
      <c r="A1238" s="111"/>
      <c r="B1238" s="112" t="s">
        <v>144</v>
      </c>
      <c r="C1238" s="113"/>
      <c r="D1238" s="113"/>
      <c r="E1238" s="113"/>
      <c r="F1238" s="113"/>
      <c r="G1238" s="113"/>
      <c r="H1238" s="120">
        <f>'municipal manager'!H116</f>
        <v>0</v>
      </c>
      <c r="I1238" s="120">
        <f>'municipal manager'!I116</f>
        <v>0</v>
      </c>
      <c r="J1238" s="120">
        <f>'municipal manager'!J116</f>
        <v>0</v>
      </c>
      <c r="K1238" s="123">
        <f>'municipal manager'!K116</f>
        <v>0</v>
      </c>
    </row>
    <row r="1239" spans="1:11" x14ac:dyDescent="0.2">
      <c r="A1239" s="117"/>
      <c r="B1239" s="118"/>
      <c r="C1239" s="119"/>
      <c r="D1239" s="119"/>
      <c r="E1239" s="119"/>
      <c r="F1239" s="119"/>
      <c r="G1239" s="119"/>
      <c r="H1239" s="120">
        <f>'municipal manager'!H117</f>
        <v>0</v>
      </c>
      <c r="I1239" s="120">
        <f>'municipal manager'!I117</f>
        <v>0</v>
      </c>
      <c r="J1239" s="120">
        <f>'municipal manager'!J117</f>
        <v>0</v>
      </c>
      <c r="K1239" s="123">
        <f>'municipal manager'!K117</f>
        <v>0</v>
      </c>
    </row>
    <row r="1240" spans="1:11" x14ac:dyDescent="0.2">
      <c r="A1240" s="117" t="s">
        <v>599</v>
      </c>
      <c r="B1240" s="118" t="s">
        <v>145</v>
      </c>
      <c r="C1240" s="119">
        <v>76</v>
      </c>
      <c r="D1240" s="119">
        <v>8.75</v>
      </c>
      <c r="E1240" s="119">
        <v>52.5</v>
      </c>
      <c r="F1240" s="119">
        <v>23.5</v>
      </c>
      <c r="G1240" s="119">
        <v>69.069999999999993</v>
      </c>
      <c r="H1240" s="120">
        <f>'municipal manager'!H118</f>
        <v>0</v>
      </c>
      <c r="I1240" s="120">
        <f>'municipal manager'!I118</f>
        <v>76</v>
      </c>
      <c r="J1240" s="120">
        <f>'municipal manager'!J118</f>
        <v>80.56</v>
      </c>
      <c r="K1240" s="123">
        <f>'municipal manager'!K118</f>
        <v>85.393600000000006</v>
      </c>
    </row>
    <row r="1241" spans="1:11" x14ac:dyDescent="0.2">
      <c r="A1241" s="117" t="s">
        <v>600</v>
      </c>
      <c r="B1241" s="118" t="s">
        <v>146</v>
      </c>
      <c r="C1241" s="119">
        <v>0</v>
      </c>
      <c r="D1241" s="119">
        <v>3194.4</v>
      </c>
      <c r="E1241" s="119">
        <v>19166.400000000001</v>
      </c>
      <c r="F1241" s="119">
        <v>-19166.400000000001</v>
      </c>
      <c r="G1241" s="119">
        <v>0</v>
      </c>
      <c r="H1241" s="120">
        <f>'municipal manager'!H119</f>
        <v>0</v>
      </c>
      <c r="I1241" s="120">
        <f>'municipal manager'!I119</f>
        <v>0</v>
      </c>
      <c r="J1241" s="120">
        <f>'municipal manager'!J119</f>
        <v>0</v>
      </c>
      <c r="K1241" s="123">
        <f>'municipal manager'!K119</f>
        <v>0</v>
      </c>
    </row>
    <row r="1242" spans="1:11" x14ac:dyDescent="0.2">
      <c r="A1242" s="117" t="s">
        <v>601</v>
      </c>
      <c r="B1242" s="118" t="s">
        <v>147</v>
      </c>
      <c r="C1242" s="119">
        <v>118459</v>
      </c>
      <c r="D1242" s="119">
        <v>7994.45</v>
      </c>
      <c r="E1242" s="119">
        <v>47404.13</v>
      </c>
      <c r="F1242" s="119">
        <v>71054.87</v>
      </c>
      <c r="G1242" s="119">
        <v>40.01</v>
      </c>
      <c r="H1242" s="120">
        <f>'municipal manager'!H120</f>
        <v>0</v>
      </c>
      <c r="I1242" s="120">
        <f>'municipal manager'!I120</f>
        <v>118459</v>
      </c>
      <c r="J1242" s="120">
        <f>'municipal manager'!J120</f>
        <v>125566.54</v>
      </c>
      <c r="K1242" s="123">
        <f>'municipal manager'!K120</f>
        <v>133100.5324</v>
      </c>
    </row>
    <row r="1243" spans="1:11" x14ac:dyDescent="0.2">
      <c r="A1243" s="117" t="s">
        <v>602</v>
      </c>
      <c r="B1243" s="118" t="s">
        <v>148</v>
      </c>
      <c r="C1243" s="119">
        <v>1784</v>
      </c>
      <c r="D1243" s="119">
        <v>148.72</v>
      </c>
      <c r="E1243" s="119">
        <v>892.32</v>
      </c>
      <c r="F1243" s="119">
        <v>891.68</v>
      </c>
      <c r="G1243" s="119">
        <v>50.01</v>
      </c>
      <c r="H1243" s="120">
        <f>'municipal manager'!H121</f>
        <v>0</v>
      </c>
      <c r="I1243" s="120">
        <f>'municipal manager'!I121</f>
        <v>1784</v>
      </c>
      <c r="J1243" s="120">
        <f>'municipal manager'!J121</f>
        <v>1891.04</v>
      </c>
      <c r="K1243" s="123">
        <f>'municipal manager'!K121</f>
        <v>2004.5023999999999</v>
      </c>
    </row>
    <row r="1244" spans="1:11" x14ac:dyDescent="0.2">
      <c r="A1244" s="117"/>
      <c r="B1244" s="118"/>
      <c r="C1244" s="119"/>
      <c r="D1244" s="119"/>
      <c r="E1244" s="119"/>
      <c r="F1244" s="119"/>
      <c r="G1244" s="119"/>
      <c r="H1244" s="120">
        <f>'municipal manager'!H122</f>
        <v>0</v>
      </c>
      <c r="I1244" s="120">
        <f>'municipal manager'!I122</f>
        <v>0</v>
      </c>
      <c r="J1244" s="120">
        <f>'municipal manager'!J122</f>
        <v>0</v>
      </c>
      <c r="K1244" s="123">
        <f>'municipal manager'!K122</f>
        <v>0</v>
      </c>
    </row>
    <row r="1245" spans="1:11" s="116" customFormat="1" ht="15" x14ac:dyDescent="0.25">
      <c r="A1245" s="111"/>
      <c r="B1245" s="112" t="s">
        <v>149</v>
      </c>
      <c r="C1245" s="113">
        <v>120319</v>
      </c>
      <c r="D1245" s="113">
        <v>11346.32</v>
      </c>
      <c r="E1245" s="113">
        <v>67515.350000000006</v>
      </c>
      <c r="F1245" s="113">
        <v>52803.65</v>
      </c>
      <c r="G1245" s="113">
        <v>56.11</v>
      </c>
      <c r="H1245" s="120">
        <f>'municipal manager'!H123</f>
        <v>0</v>
      </c>
      <c r="I1245" s="120">
        <f>'municipal manager'!I123</f>
        <v>120319</v>
      </c>
      <c r="J1245" s="120">
        <f>'municipal manager'!J123</f>
        <v>127538.14</v>
      </c>
      <c r="K1245" s="123">
        <f>'municipal manager'!K123</f>
        <v>135190.4284</v>
      </c>
    </row>
    <row r="1246" spans="1:11" x14ac:dyDescent="0.2">
      <c r="A1246" s="117"/>
      <c r="B1246" s="118"/>
      <c r="C1246" s="119"/>
      <c r="D1246" s="119"/>
      <c r="E1246" s="119"/>
      <c r="F1246" s="119"/>
      <c r="G1246" s="119"/>
      <c r="H1246" s="120">
        <f>'municipal manager'!H124</f>
        <v>0</v>
      </c>
      <c r="I1246" s="120">
        <f>'municipal manager'!I124</f>
        <v>0</v>
      </c>
      <c r="J1246" s="120">
        <f>'municipal manager'!J124</f>
        <v>0</v>
      </c>
      <c r="K1246" s="123">
        <f>'municipal manager'!K124</f>
        <v>0</v>
      </c>
    </row>
    <row r="1247" spans="1:11" x14ac:dyDescent="0.2">
      <c r="A1247" s="117" t="s">
        <v>603</v>
      </c>
      <c r="B1247" s="118" t="s">
        <v>151</v>
      </c>
      <c r="C1247" s="119">
        <v>4305</v>
      </c>
      <c r="D1247" s="119">
        <v>0</v>
      </c>
      <c r="E1247" s="119">
        <v>0</v>
      </c>
      <c r="F1247" s="119">
        <v>4305</v>
      </c>
      <c r="G1247" s="119">
        <v>0</v>
      </c>
      <c r="H1247" s="120">
        <f>'municipal manager'!H125</f>
        <v>0</v>
      </c>
      <c r="I1247" s="120">
        <f>'municipal manager'!I125</f>
        <v>4305</v>
      </c>
      <c r="J1247" s="120">
        <f>'municipal manager'!J125</f>
        <v>4563.3</v>
      </c>
      <c r="K1247" s="123">
        <f>'municipal manager'!K125</f>
        <v>4837.098</v>
      </c>
    </row>
    <row r="1248" spans="1:11" x14ac:dyDescent="0.2">
      <c r="A1248" s="117" t="s">
        <v>604</v>
      </c>
      <c r="B1248" s="118" t="s">
        <v>152</v>
      </c>
      <c r="C1248" s="119">
        <v>6876</v>
      </c>
      <c r="D1248" s="119">
        <v>0</v>
      </c>
      <c r="E1248" s="119">
        <v>0</v>
      </c>
      <c r="F1248" s="119">
        <v>6876</v>
      </c>
      <c r="G1248" s="119">
        <v>0</v>
      </c>
      <c r="H1248" s="120">
        <f>'municipal manager'!H126</f>
        <v>0</v>
      </c>
      <c r="I1248" s="120">
        <f>'municipal manager'!I126</f>
        <v>6876</v>
      </c>
      <c r="J1248" s="120">
        <f>'municipal manager'!J126</f>
        <v>7288.56</v>
      </c>
      <c r="K1248" s="123">
        <f>'municipal manager'!K126</f>
        <v>7725.8736000000008</v>
      </c>
    </row>
    <row r="1249" spans="1:11" x14ac:dyDescent="0.2">
      <c r="A1249" s="117" t="s">
        <v>605</v>
      </c>
      <c r="B1249" s="118" t="s">
        <v>153</v>
      </c>
      <c r="C1249" s="119">
        <v>4598</v>
      </c>
      <c r="D1249" s="119">
        <v>0</v>
      </c>
      <c r="E1249" s="119">
        <v>0</v>
      </c>
      <c r="F1249" s="119">
        <v>4598</v>
      </c>
      <c r="G1249" s="119">
        <v>0</v>
      </c>
      <c r="H1249" s="120">
        <f>'municipal manager'!H127</f>
        <v>0</v>
      </c>
      <c r="I1249" s="120">
        <f>'municipal manager'!I127</f>
        <v>4598</v>
      </c>
      <c r="J1249" s="120">
        <f>'municipal manager'!J127</f>
        <v>4873.88</v>
      </c>
      <c r="K1249" s="123">
        <f>'municipal manager'!K127</f>
        <v>5166.3127999999997</v>
      </c>
    </row>
    <row r="1250" spans="1:11" x14ac:dyDescent="0.2">
      <c r="A1250" s="117"/>
      <c r="B1250" s="118"/>
      <c r="C1250" s="119"/>
      <c r="D1250" s="119"/>
      <c r="E1250" s="119"/>
      <c r="F1250" s="119"/>
      <c r="G1250" s="119"/>
      <c r="H1250" s="120">
        <f>'municipal manager'!H128</f>
        <v>0</v>
      </c>
      <c r="I1250" s="120">
        <f>'municipal manager'!I128</f>
        <v>0</v>
      </c>
      <c r="J1250" s="120">
        <f>'municipal manager'!J128</f>
        <v>0</v>
      </c>
      <c r="K1250" s="123">
        <f>'municipal manager'!K128</f>
        <v>0</v>
      </c>
    </row>
    <row r="1251" spans="1:11" s="116" customFormat="1" ht="15" x14ac:dyDescent="0.25">
      <c r="A1251" s="111"/>
      <c r="B1251" s="112" t="s">
        <v>154</v>
      </c>
      <c r="C1251" s="113">
        <v>15779</v>
      </c>
      <c r="D1251" s="113">
        <v>0</v>
      </c>
      <c r="E1251" s="113">
        <v>0</v>
      </c>
      <c r="F1251" s="113">
        <v>15779</v>
      </c>
      <c r="G1251" s="113">
        <v>0</v>
      </c>
      <c r="H1251" s="120">
        <f>'municipal manager'!H129</f>
        <v>0</v>
      </c>
      <c r="I1251" s="120">
        <f>'municipal manager'!I129</f>
        <v>15779</v>
      </c>
      <c r="J1251" s="120">
        <f>'municipal manager'!J129</f>
        <v>16725.740000000002</v>
      </c>
      <c r="K1251" s="123">
        <f>'municipal manager'!K129</f>
        <v>17729.2844</v>
      </c>
    </row>
    <row r="1252" spans="1:11" s="116" customFormat="1" ht="15" x14ac:dyDescent="0.25">
      <c r="A1252" s="111"/>
      <c r="B1252" s="112"/>
      <c r="C1252" s="113"/>
      <c r="D1252" s="113"/>
      <c r="E1252" s="113"/>
      <c r="F1252" s="113"/>
      <c r="G1252" s="113"/>
      <c r="H1252" s="120">
        <f>'municipal manager'!H130</f>
        <v>0</v>
      </c>
      <c r="I1252" s="120">
        <f>'municipal manager'!I130</f>
        <v>0</v>
      </c>
      <c r="J1252" s="120">
        <f>'municipal manager'!J130</f>
        <v>0</v>
      </c>
      <c r="K1252" s="123">
        <f>'municipal manager'!K130</f>
        <v>0</v>
      </c>
    </row>
    <row r="1253" spans="1:11" s="116" customFormat="1" ht="15" x14ac:dyDescent="0.25">
      <c r="A1253" s="111"/>
      <c r="B1253" s="112" t="s">
        <v>155</v>
      </c>
      <c r="C1253" s="113">
        <v>928461</v>
      </c>
      <c r="D1253" s="113">
        <v>70171.06</v>
      </c>
      <c r="E1253" s="113">
        <v>459928.83</v>
      </c>
      <c r="F1253" s="113">
        <v>468532.17</v>
      </c>
      <c r="G1253" s="113">
        <v>49.53</v>
      </c>
      <c r="H1253" s="120">
        <f>'municipal manager'!H131</f>
        <v>0</v>
      </c>
      <c r="I1253" s="120">
        <f>'municipal manager'!I131</f>
        <v>928461</v>
      </c>
      <c r="J1253" s="120">
        <f>'municipal manager'!J131</f>
        <v>984168.66</v>
      </c>
      <c r="K1253" s="123">
        <f>'municipal manager'!K131</f>
        <v>1043218.7796</v>
      </c>
    </row>
    <row r="1254" spans="1:11" s="116" customFormat="1" ht="15" x14ac:dyDescent="0.25">
      <c r="A1254" s="111"/>
      <c r="B1254" s="112"/>
      <c r="C1254" s="113"/>
      <c r="D1254" s="113"/>
      <c r="E1254" s="113"/>
      <c r="F1254" s="113"/>
      <c r="G1254" s="113"/>
      <c r="H1254" s="120">
        <f>'municipal manager'!H132</f>
        <v>0</v>
      </c>
      <c r="I1254" s="120">
        <f>'municipal manager'!I132</f>
        <v>0</v>
      </c>
      <c r="J1254" s="120">
        <f>'municipal manager'!J132</f>
        <v>0</v>
      </c>
      <c r="K1254" s="123">
        <f>'municipal manager'!K132</f>
        <v>0</v>
      </c>
    </row>
    <row r="1255" spans="1:11" s="116" customFormat="1" ht="15" x14ac:dyDescent="0.25">
      <c r="A1255" s="111"/>
      <c r="B1255" s="112" t="s">
        <v>156</v>
      </c>
      <c r="C1255" s="113">
        <v>928461</v>
      </c>
      <c r="D1255" s="113">
        <v>70171.06</v>
      </c>
      <c r="E1255" s="113">
        <v>459928.83</v>
      </c>
      <c r="F1255" s="113">
        <v>468532.17</v>
      </c>
      <c r="G1255" s="113">
        <v>49.53</v>
      </c>
      <c r="H1255" s="120">
        <f>'municipal manager'!H133</f>
        <v>0</v>
      </c>
      <c r="I1255" s="120">
        <f>'municipal manager'!I133</f>
        <v>928461</v>
      </c>
      <c r="J1255" s="120">
        <f>'municipal manager'!J133</f>
        <v>984168.66</v>
      </c>
      <c r="K1255" s="123">
        <f>'municipal manager'!K133</f>
        <v>1043218.7796</v>
      </c>
    </row>
    <row r="1256" spans="1:11" s="116" customFormat="1" ht="15" x14ac:dyDescent="0.25">
      <c r="A1256" s="111"/>
      <c r="B1256" s="112"/>
      <c r="C1256" s="113"/>
      <c r="D1256" s="113"/>
      <c r="E1256" s="113"/>
      <c r="F1256" s="113"/>
      <c r="G1256" s="113"/>
      <c r="H1256" s="120">
        <f>'municipal manager'!H134</f>
        <v>0</v>
      </c>
      <c r="I1256" s="120">
        <f>'municipal manager'!I134</f>
        <v>0</v>
      </c>
      <c r="J1256" s="120">
        <f>'municipal manager'!J134</f>
        <v>0</v>
      </c>
      <c r="K1256" s="123">
        <f>'municipal manager'!K134</f>
        <v>0</v>
      </c>
    </row>
    <row r="1257" spans="1:11" s="116" customFormat="1" ht="15" x14ac:dyDescent="0.25">
      <c r="A1257" s="111"/>
      <c r="B1257" s="112" t="s">
        <v>186</v>
      </c>
      <c r="C1257" s="113"/>
      <c r="D1257" s="113"/>
      <c r="E1257" s="113"/>
      <c r="F1257" s="113"/>
      <c r="G1257" s="113"/>
      <c r="H1257" s="120">
        <f>'municipal manager'!H135</f>
        <v>0</v>
      </c>
      <c r="I1257" s="120">
        <f>'municipal manager'!I135</f>
        <v>0</v>
      </c>
      <c r="J1257" s="120">
        <f>'municipal manager'!J135</f>
        <v>0</v>
      </c>
      <c r="K1257" s="123">
        <f>'municipal manager'!K135</f>
        <v>0</v>
      </c>
    </row>
    <row r="1258" spans="1:11" s="116" customFormat="1" ht="15" x14ac:dyDescent="0.25">
      <c r="A1258" s="111"/>
      <c r="B1258" s="112" t="s">
        <v>187</v>
      </c>
      <c r="C1258" s="113"/>
      <c r="D1258" s="113"/>
      <c r="E1258" s="113"/>
      <c r="F1258" s="113"/>
      <c r="G1258" s="113"/>
      <c r="H1258" s="120">
        <f>'municipal manager'!H136</f>
        <v>0</v>
      </c>
      <c r="I1258" s="120">
        <f>'municipal manager'!I136</f>
        <v>0</v>
      </c>
      <c r="J1258" s="120">
        <f>'municipal manager'!J136</f>
        <v>0</v>
      </c>
      <c r="K1258" s="123">
        <f>'municipal manager'!K136</f>
        <v>0</v>
      </c>
    </row>
    <row r="1259" spans="1:11" s="116" customFormat="1" ht="15" x14ac:dyDescent="0.25">
      <c r="A1259" s="111"/>
      <c r="B1259" s="112"/>
      <c r="C1259" s="113"/>
      <c r="D1259" s="113"/>
      <c r="E1259" s="113"/>
      <c r="F1259" s="113"/>
      <c r="G1259" s="113"/>
      <c r="H1259" s="120">
        <f>'municipal manager'!H137</f>
        <v>0</v>
      </c>
      <c r="I1259" s="120">
        <f>'municipal manager'!I137</f>
        <v>0</v>
      </c>
      <c r="J1259" s="120">
        <f>'municipal manager'!J137</f>
        <v>0</v>
      </c>
      <c r="K1259" s="123">
        <f>'municipal manager'!K137</f>
        <v>0</v>
      </c>
    </row>
    <row r="1260" spans="1:11" x14ac:dyDescent="0.2">
      <c r="A1260" s="117" t="s">
        <v>606</v>
      </c>
      <c r="B1260" s="118" t="s">
        <v>191</v>
      </c>
      <c r="C1260" s="119">
        <v>208673</v>
      </c>
      <c r="D1260" s="119">
        <v>0</v>
      </c>
      <c r="E1260" s="119">
        <v>0</v>
      </c>
      <c r="F1260" s="119">
        <v>208673</v>
      </c>
      <c r="G1260" s="119">
        <v>0</v>
      </c>
      <c r="H1260" s="120">
        <f>'municipal manager'!H138</f>
        <v>-50000</v>
      </c>
      <c r="I1260" s="120">
        <f>'municipal manager'!I138</f>
        <v>158673</v>
      </c>
      <c r="J1260" s="120">
        <f>'municipal manager'!J138</f>
        <v>168193.38</v>
      </c>
      <c r="K1260" s="123">
        <f>'municipal manager'!K138</f>
        <v>178284.9828</v>
      </c>
    </row>
    <row r="1261" spans="1:11" x14ac:dyDescent="0.2">
      <c r="A1261" s="117"/>
      <c r="B1261" s="118"/>
      <c r="C1261" s="119"/>
      <c r="D1261" s="119"/>
      <c r="E1261" s="119"/>
      <c r="F1261" s="119"/>
      <c r="G1261" s="119"/>
      <c r="H1261" s="120">
        <f>'municipal manager'!H139</f>
        <v>0</v>
      </c>
      <c r="I1261" s="120">
        <f>'municipal manager'!I139</f>
        <v>0</v>
      </c>
      <c r="J1261" s="120">
        <f>'municipal manager'!J139</f>
        <v>0</v>
      </c>
      <c r="K1261" s="123">
        <f>'municipal manager'!K139</f>
        <v>0</v>
      </c>
    </row>
    <row r="1262" spans="1:11" s="116" customFormat="1" ht="15" x14ac:dyDescent="0.25">
      <c r="A1262" s="111"/>
      <c r="B1262" s="112" t="s">
        <v>196</v>
      </c>
      <c r="C1262" s="113">
        <v>208673</v>
      </c>
      <c r="D1262" s="113">
        <v>0</v>
      </c>
      <c r="E1262" s="113">
        <v>0</v>
      </c>
      <c r="F1262" s="113">
        <v>208673</v>
      </c>
      <c r="G1262" s="113">
        <v>0</v>
      </c>
      <c r="H1262" s="120">
        <f>'municipal manager'!H140</f>
        <v>-50000</v>
      </c>
      <c r="I1262" s="120">
        <f>'municipal manager'!I140</f>
        <v>158673</v>
      </c>
      <c r="J1262" s="120">
        <f>'municipal manager'!J140</f>
        <v>168193.38</v>
      </c>
      <c r="K1262" s="123">
        <f>'municipal manager'!K140</f>
        <v>178284.9828</v>
      </c>
    </row>
    <row r="1263" spans="1:11" s="116" customFormat="1" ht="15" x14ac:dyDescent="0.25">
      <c r="A1263" s="111"/>
      <c r="B1263" s="112"/>
      <c r="C1263" s="113"/>
      <c r="D1263" s="113"/>
      <c r="E1263" s="113"/>
      <c r="F1263" s="113"/>
      <c r="G1263" s="113"/>
      <c r="H1263" s="120">
        <f>'municipal manager'!H141</f>
        <v>0</v>
      </c>
      <c r="I1263" s="120">
        <f>'municipal manager'!I141</f>
        <v>0</v>
      </c>
      <c r="J1263" s="120">
        <f>'municipal manager'!J141</f>
        <v>0</v>
      </c>
      <c r="K1263" s="123">
        <f>'municipal manager'!K141</f>
        <v>0</v>
      </c>
    </row>
    <row r="1264" spans="1:11" s="116" customFormat="1" ht="15" x14ac:dyDescent="0.25">
      <c r="A1264" s="111"/>
      <c r="B1264" s="112" t="s">
        <v>197</v>
      </c>
      <c r="C1264" s="113"/>
      <c r="D1264" s="113"/>
      <c r="E1264" s="113"/>
      <c r="F1264" s="113"/>
      <c r="G1264" s="113"/>
      <c r="H1264" s="120">
        <f>'municipal manager'!H142</f>
        <v>0</v>
      </c>
      <c r="I1264" s="120">
        <f>'municipal manager'!I142</f>
        <v>0</v>
      </c>
      <c r="J1264" s="120">
        <f>'municipal manager'!J142</f>
        <v>0</v>
      </c>
      <c r="K1264" s="123">
        <f>'municipal manager'!K142</f>
        <v>0</v>
      </c>
    </row>
    <row r="1265" spans="1:11" s="116" customFormat="1" ht="15" x14ac:dyDescent="0.25">
      <c r="A1265" s="111"/>
      <c r="B1265" s="112"/>
      <c r="C1265" s="113"/>
      <c r="D1265" s="113"/>
      <c r="E1265" s="113"/>
      <c r="F1265" s="113"/>
      <c r="G1265" s="113"/>
      <c r="H1265" s="120">
        <f>'municipal manager'!H143</f>
        <v>0</v>
      </c>
      <c r="I1265" s="120">
        <f>'municipal manager'!I143</f>
        <v>0</v>
      </c>
      <c r="J1265" s="120">
        <f>'municipal manager'!J143</f>
        <v>0</v>
      </c>
      <c r="K1265" s="123">
        <f>'municipal manager'!K143</f>
        <v>0</v>
      </c>
    </row>
    <row r="1266" spans="1:11" x14ac:dyDescent="0.2">
      <c r="A1266" s="117" t="s">
        <v>607</v>
      </c>
      <c r="B1266" s="118" t="s">
        <v>203</v>
      </c>
      <c r="C1266" s="119">
        <v>842400</v>
      </c>
      <c r="D1266" s="119">
        <v>35365</v>
      </c>
      <c r="E1266" s="119">
        <v>35365</v>
      </c>
      <c r="F1266" s="119">
        <v>807035</v>
      </c>
      <c r="G1266" s="119">
        <v>4.1900000000000004</v>
      </c>
      <c r="H1266" s="120">
        <f>'municipal manager'!H144</f>
        <v>0</v>
      </c>
      <c r="I1266" s="120">
        <f>'municipal manager'!I144</f>
        <v>842400</v>
      </c>
      <c r="J1266" s="120">
        <f>'municipal manager'!J144</f>
        <v>892944</v>
      </c>
      <c r="K1266" s="123">
        <f>'municipal manager'!K144</f>
        <v>946520.64</v>
      </c>
    </row>
    <row r="1267" spans="1:11" x14ac:dyDescent="0.2">
      <c r="A1267" s="117"/>
      <c r="B1267" s="118"/>
      <c r="C1267" s="119"/>
      <c r="D1267" s="119"/>
      <c r="E1267" s="119"/>
      <c r="F1267" s="119"/>
      <c r="G1267" s="119"/>
      <c r="H1267" s="120">
        <f>'municipal manager'!H145</f>
        <v>0</v>
      </c>
      <c r="I1267" s="120">
        <f>'municipal manager'!I145</f>
        <v>0</v>
      </c>
      <c r="J1267" s="120">
        <f>'municipal manager'!J145</f>
        <v>0</v>
      </c>
      <c r="K1267" s="123">
        <f>'municipal manager'!K145</f>
        <v>0</v>
      </c>
    </row>
    <row r="1268" spans="1:11" s="116" customFormat="1" ht="15" x14ac:dyDescent="0.25">
      <c r="A1268" s="111"/>
      <c r="B1268" s="112" t="s">
        <v>204</v>
      </c>
      <c r="C1268" s="113">
        <v>842400</v>
      </c>
      <c r="D1268" s="113">
        <v>35365</v>
      </c>
      <c r="E1268" s="113">
        <v>35365</v>
      </c>
      <c r="F1268" s="113">
        <v>807035</v>
      </c>
      <c r="G1268" s="113">
        <v>4.1900000000000004</v>
      </c>
      <c r="H1268" s="120">
        <f>'municipal manager'!H146</f>
        <v>0</v>
      </c>
      <c r="I1268" s="120">
        <f>'municipal manager'!I146</f>
        <v>842400</v>
      </c>
      <c r="J1268" s="120">
        <f>'municipal manager'!J146</f>
        <v>892944</v>
      </c>
      <c r="K1268" s="123">
        <f>'municipal manager'!K146</f>
        <v>946520.64</v>
      </c>
    </row>
    <row r="1269" spans="1:11" x14ac:dyDescent="0.2">
      <c r="A1269" s="117"/>
      <c r="B1269" s="118"/>
      <c r="C1269" s="119"/>
      <c r="D1269" s="119"/>
      <c r="E1269" s="119"/>
      <c r="F1269" s="119"/>
      <c r="G1269" s="119"/>
      <c r="H1269" s="120">
        <f>'municipal manager'!H147</f>
        <v>0</v>
      </c>
      <c r="I1269" s="120">
        <f>'municipal manager'!I147</f>
        <v>0</v>
      </c>
      <c r="J1269" s="120">
        <f>'municipal manager'!J147</f>
        <v>0</v>
      </c>
      <c r="K1269" s="123">
        <f>'municipal manager'!K147</f>
        <v>0</v>
      </c>
    </row>
    <row r="1270" spans="1:11" s="116" customFormat="1" ht="15" x14ac:dyDescent="0.25">
      <c r="A1270" s="111"/>
      <c r="B1270" s="112" t="s">
        <v>217</v>
      </c>
      <c r="C1270" s="113">
        <v>1051073</v>
      </c>
      <c r="D1270" s="113">
        <v>35365</v>
      </c>
      <c r="E1270" s="113">
        <v>35365</v>
      </c>
      <c r="F1270" s="113">
        <v>1015708</v>
      </c>
      <c r="G1270" s="113">
        <v>3.36</v>
      </c>
      <c r="H1270" s="120">
        <f>'municipal manager'!H148</f>
        <v>-50000</v>
      </c>
      <c r="I1270" s="120">
        <f>'municipal manager'!I148</f>
        <v>1001073</v>
      </c>
      <c r="J1270" s="120">
        <f>'municipal manager'!J148</f>
        <v>1061137.3799999999</v>
      </c>
      <c r="K1270" s="123">
        <f>'municipal manager'!K148</f>
        <v>1124805.6228</v>
      </c>
    </row>
    <row r="1271" spans="1:11" s="116" customFormat="1" ht="15" x14ac:dyDescent="0.25">
      <c r="A1271" s="111"/>
      <c r="B1271" s="112"/>
      <c r="C1271" s="113"/>
      <c r="D1271" s="113"/>
      <c r="E1271" s="113"/>
      <c r="F1271" s="113"/>
      <c r="G1271" s="113"/>
      <c r="H1271" s="120">
        <f>'municipal manager'!H149</f>
        <v>0</v>
      </c>
      <c r="I1271" s="120">
        <f>'municipal manager'!I149</f>
        <v>0</v>
      </c>
      <c r="J1271" s="120">
        <f>'municipal manager'!J149</f>
        <v>0</v>
      </c>
      <c r="K1271" s="123">
        <f>'municipal manager'!K149</f>
        <v>0</v>
      </c>
    </row>
    <row r="1272" spans="1:11" s="116" customFormat="1" ht="15" x14ac:dyDescent="0.25">
      <c r="A1272" s="111"/>
      <c r="B1272" s="112" t="s">
        <v>218</v>
      </c>
      <c r="C1272" s="113"/>
      <c r="D1272" s="113"/>
      <c r="E1272" s="113"/>
      <c r="F1272" s="113"/>
      <c r="G1272" s="113"/>
      <c r="H1272" s="120">
        <f>'municipal manager'!H150</f>
        <v>0</v>
      </c>
      <c r="I1272" s="120">
        <f>'municipal manager'!I150</f>
        <v>0</v>
      </c>
      <c r="J1272" s="120">
        <f>'municipal manager'!J150</f>
        <v>0</v>
      </c>
      <c r="K1272" s="123">
        <f>'municipal manager'!K150</f>
        <v>0</v>
      </c>
    </row>
    <row r="1273" spans="1:11" s="116" customFormat="1" ht="15" x14ac:dyDescent="0.25">
      <c r="A1273" s="111"/>
      <c r="B1273" s="112"/>
      <c r="C1273" s="113"/>
      <c r="D1273" s="113"/>
      <c r="E1273" s="113"/>
      <c r="F1273" s="113"/>
      <c r="G1273" s="113"/>
      <c r="H1273" s="120">
        <f>'municipal manager'!H151</f>
        <v>0</v>
      </c>
      <c r="I1273" s="120">
        <f>'municipal manager'!I151</f>
        <v>0</v>
      </c>
      <c r="J1273" s="120">
        <f>'municipal manager'!J151</f>
        <v>0</v>
      </c>
      <c r="K1273" s="123">
        <f>'municipal manager'!K151</f>
        <v>0</v>
      </c>
    </row>
    <row r="1274" spans="1:11" x14ac:dyDescent="0.2">
      <c r="A1274" s="117" t="s">
        <v>608</v>
      </c>
      <c r="B1274" s="118" t="s">
        <v>243</v>
      </c>
      <c r="C1274" s="119">
        <v>0</v>
      </c>
      <c r="D1274" s="119">
        <v>564.66999999999996</v>
      </c>
      <c r="E1274" s="119">
        <v>3822.75</v>
      </c>
      <c r="F1274" s="119">
        <v>-3822.75</v>
      </c>
      <c r="G1274" s="119">
        <v>0</v>
      </c>
      <c r="H1274" s="120">
        <f>'municipal manager'!H152</f>
        <v>0</v>
      </c>
      <c r="I1274" s="120">
        <f>'municipal manager'!I152</f>
        <v>0</v>
      </c>
      <c r="J1274" s="120">
        <f>'municipal manager'!J152</f>
        <v>0</v>
      </c>
      <c r="K1274" s="123">
        <f>'municipal manager'!K152</f>
        <v>0</v>
      </c>
    </row>
    <row r="1275" spans="1:11" x14ac:dyDescent="0.2">
      <c r="A1275" s="117" t="s">
        <v>609</v>
      </c>
      <c r="B1275" s="118" t="s">
        <v>244</v>
      </c>
      <c r="C1275" s="119">
        <v>0</v>
      </c>
      <c r="D1275" s="119">
        <v>0</v>
      </c>
      <c r="E1275" s="119">
        <v>9854.27</v>
      </c>
      <c r="F1275" s="119">
        <v>-9854.27</v>
      </c>
      <c r="G1275" s="119">
        <v>0</v>
      </c>
      <c r="H1275" s="120">
        <f>'municipal manager'!H153</f>
        <v>0</v>
      </c>
      <c r="I1275" s="120">
        <f>'municipal manager'!I153</f>
        <v>0</v>
      </c>
      <c r="J1275" s="120">
        <f>'municipal manager'!J153</f>
        <v>0</v>
      </c>
      <c r="K1275" s="123">
        <f>'municipal manager'!K153</f>
        <v>0</v>
      </c>
    </row>
    <row r="1276" spans="1:11" x14ac:dyDescent="0.2">
      <c r="A1276" s="117"/>
      <c r="B1276" s="118"/>
      <c r="C1276" s="119"/>
      <c r="D1276" s="119"/>
      <c r="E1276" s="119"/>
      <c r="F1276" s="119"/>
      <c r="G1276" s="119"/>
      <c r="H1276" s="120">
        <f>'municipal manager'!H154</f>
        <v>0</v>
      </c>
      <c r="I1276" s="120">
        <f>'municipal manager'!I154</f>
        <v>0</v>
      </c>
      <c r="J1276" s="120">
        <f>'municipal manager'!J154</f>
        <v>0</v>
      </c>
      <c r="K1276" s="123">
        <f>'municipal manager'!K154</f>
        <v>0</v>
      </c>
    </row>
    <row r="1277" spans="1:11" s="116" customFormat="1" ht="15" x14ac:dyDescent="0.25">
      <c r="A1277" s="111"/>
      <c r="B1277" s="112" t="s">
        <v>250</v>
      </c>
      <c r="C1277" s="113">
        <v>0</v>
      </c>
      <c r="D1277" s="113">
        <v>564.66999999999996</v>
      </c>
      <c r="E1277" s="113">
        <v>13677.02</v>
      </c>
      <c r="F1277" s="113">
        <v>-13677.02</v>
      </c>
      <c r="G1277" s="113">
        <v>0</v>
      </c>
      <c r="H1277" s="120">
        <f>'municipal manager'!H155</f>
        <v>0</v>
      </c>
      <c r="I1277" s="120">
        <f>'municipal manager'!I155</f>
        <v>0</v>
      </c>
      <c r="J1277" s="120">
        <f>'municipal manager'!J155</f>
        <v>0</v>
      </c>
      <c r="K1277" s="123">
        <f>'municipal manager'!K155</f>
        <v>0</v>
      </c>
    </row>
    <row r="1278" spans="1:11" s="116" customFormat="1" ht="15" x14ac:dyDescent="0.25">
      <c r="A1278" s="111"/>
      <c r="B1278" s="112"/>
      <c r="C1278" s="113"/>
      <c r="D1278" s="113"/>
      <c r="E1278" s="113"/>
      <c r="F1278" s="113"/>
      <c r="G1278" s="113"/>
      <c r="H1278" s="120">
        <f>'municipal manager'!H156</f>
        <v>0</v>
      </c>
      <c r="I1278" s="120">
        <f>'municipal manager'!I156</f>
        <v>0</v>
      </c>
      <c r="J1278" s="120">
        <f>'municipal manager'!J156</f>
        <v>0</v>
      </c>
      <c r="K1278" s="123">
        <f>'municipal manager'!K156</f>
        <v>0</v>
      </c>
    </row>
    <row r="1279" spans="1:11" s="116" customFormat="1" ht="15" x14ac:dyDescent="0.25">
      <c r="A1279" s="111"/>
      <c r="B1279" s="112" t="s">
        <v>281</v>
      </c>
      <c r="C1279" s="113">
        <v>1979534</v>
      </c>
      <c r="D1279" s="113">
        <v>106100.73</v>
      </c>
      <c r="E1279" s="113">
        <v>508970.85</v>
      </c>
      <c r="F1279" s="113">
        <v>1470563.15</v>
      </c>
      <c r="G1279" s="113">
        <v>25.71</v>
      </c>
      <c r="H1279" s="120">
        <f>'municipal manager'!H157</f>
        <v>-50000</v>
      </c>
      <c r="I1279" s="120">
        <f>'municipal manager'!I157</f>
        <v>1929534</v>
      </c>
      <c r="J1279" s="120">
        <f>'municipal manager'!J157</f>
        <v>1877112.6600000001</v>
      </c>
      <c r="K1279" s="123">
        <f>'municipal manager'!K157</f>
        <v>1989739.4196000001</v>
      </c>
    </row>
    <row r="1280" spans="1:11" s="116" customFormat="1" ht="15" x14ac:dyDescent="0.25">
      <c r="A1280" s="111"/>
      <c r="B1280" s="112"/>
      <c r="C1280" s="113"/>
      <c r="D1280" s="113"/>
      <c r="E1280" s="113"/>
      <c r="F1280" s="113"/>
      <c r="G1280" s="113"/>
      <c r="H1280" s="120">
        <f>'municipal manager'!H158</f>
        <v>0</v>
      </c>
      <c r="I1280" s="120">
        <f>'municipal manager'!I158</f>
        <v>0</v>
      </c>
      <c r="J1280" s="120">
        <f>'municipal manager'!J158</f>
        <v>0</v>
      </c>
      <c r="K1280" s="123">
        <f>'municipal manager'!K158</f>
        <v>0</v>
      </c>
    </row>
    <row r="1281" spans="1:11" s="116" customFormat="1" ht="15" x14ac:dyDescent="0.25">
      <c r="A1281" s="111"/>
      <c r="B1281" s="112" t="s">
        <v>610</v>
      </c>
      <c r="C1281" s="113"/>
      <c r="D1281" s="113"/>
      <c r="E1281" s="113"/>
      <c r="F1281" s="113"/>
      <c r="G1281" s="113"/>
      <c r="H1281" s="120">
        <f>'municipal manager'!H159</f>
        <v>0</v>
      </c>
      <c r="I1281" s="120">
        <f>'municipal manager'!I159</f>
        <v>0</v>
      </c>
      <c r="J1281" s="120">
        <f>'municipal manager'!J159</f>
        <v>0</v>
      </c>
      <c r="K1281" s="123">
        <f>'municipal manager'!K159</f>
        <v>0</v>
      </c>
    </row>
    <row r="1282" spans="1:11" s="116" customFormat="1" ht="15" x14ac:dyDescent="0.25">
      <c r="A1282" s="111"/>
      <c r="B1282" s="112" t="s">
        <v>92</v>
      </c>
      <c r="C1282" s="113"/>
      <c r="D1282" s="113"/>
      <c r="E1282" s="113"/>
      <c r="F1282" s="113"/>
      <c r="G1282" s="113"/>
      <c r="H1282" s="120">
        <f>'municipal manager'!H160</f>
        <v>0</v>
      </c>
      <c r="I1282" s="120">
        <f>'municipal manager'!I160</f>
        <v>0</v>
      </c>
      <c r="J1282" s="120">
        <f>'municipal manager'!J160</f>
        <v>0</v>
      </c>
      <c r="K1282" s="123">
        <f>'municipal manager'!K160</f>
        <v>0</v>
      </c>
    </row>
    <row r="1283" spans="1:11" s="116" customFormat="1" ht="15" x14ac:dyDescent="0.25">
      <c r="A1283" s="111"/>
      <c r="B1283" s="112" t="s">
        <v>93</v>
      </c>
      <c r="C1283" s="113"/>
      <c r="D1283" s="113"/>
      <c r="E1283" s="113"/>
      <c r="F1283" s="113"/>
      <c r="G1283" s="113"/>
      <c r="H1283" s="120">
        <f>'municipal manager'!H161</f>
        <v>0</v>
      </c>
      <c r="I1283" s="120">
        <f>'municipal manager'!I161</f>
        <v>0</v>
      </c>
      <c r="J1283" s="120">
        <f>'municipal manager'!J161</f>
        <v>0</v>
      </c>
      <c r="K1283" s="123">
        <f>'municipal manager'!K161</f>
        <v>0</v>
      </c>
    </row>
    <row r="1284" spans="1:11" s="116" customFormat="1" ht="15" x14ac:dyDescent="0.25">
      <c r="A1284" s="111"/>
      <c r="B1284" s="112" t="s">
        <v>128</v>
      </c>
      <c r="C1284" s="113"/>
      <c r="D1284" s="113"/>
      <c r="E1284" s="113"/>
      <c r="F1284" s="113"/>
      <c r="G1284" s="113"/>
      <c r="H1284" s="120">
        <f>'municipal manager'!H162</f>
        <v>0</v>
      </c>
      <c r="I1284" s="120">
        <f>'municipal manager'!I162</f>
        <v>0</v>
      </c>
      <c r="J1284" s="120">
        <f>'municipal manager'!J162</f>
        <v>0</v>
      </c>
      <c r="K1284" s="123">
        <f>'municipal manager'!K162</f>
        <v>0</v>
      </c>
    </row>
    <row r="1285" spans="1:11" s="116" customFormat="1" ht="15" x14ac:dyDescent="0.25">
      <c r="A1285" s="111"/>
      <c r="B1285" s="112" t="s">
        <v>129</v>
      </c>
      <c r="C1285" s="113"/>
      <c r="D1285" s="113"/>
      <c r="E1285" s="113"/>
      <c r="F1285" s="113"/>
      <c r="G1285" s="113"/>
      <c r="H1285" s="120">
        <f>'municipal manager'!H163</f>
        <v>0</v>
      </c>
      <c r="I1285" s="120">
        <f>'municipal manager'!I163</f>
        <v>0</v>
      </c>
      <c r="J1285" s="120">
        <f>'municipal manager'!J163</f>
        <v>0</v>
      </c>
      <c r="K1285" s="123">
        <f>'municipal manager'!K163</f>
        <v>0</v>
      </c>
    </row>
    <row r="1286" spans="1:11" s="116" customFormat="1" ht="15" x14ac:dyDescent="0.25">
      <c r="A1286" s="111"/>
      <c r="B1286" s="112"/>
      <c r="C1286" s="113"/>
      <c r="D1286" s="113"/>
      <c r="E1286" s="113"/>
      <c r="F1286" s="113"/>
      <c r="G1286" s="113"/>
      <c r="H1286" s="120">
        <f>'municipal manager'!H164</f>
        <v>0</v>
      </c>
      <c r="I1286" s="120">
        <f>'municipal manager'!I164</f>
        <v>0</v>
      </c>
      <c r="J1286" s="120">
        <f>'municipal manager'!J164</f>
        <v>0</v>
      </c>
      <c r="K1286" s="123">
        <f>'municipal manager'!K164</f>
        <v>0</v>
      </c>
    </row>
    <row r="1287" spans="1:11" x14ac:dyDescent="0.2">
      <c r="A1287" s="117" t="s">
        <v>611</v>
      </c>
      <c r="B1287" s="118" t="s">
        <v>130</v>
      </c>
      <c r="C1287" s="119">
        <v>355560</v>
      </c>
      <c r="D1287" s="119">
        <v>27638.36</v>
      </c>
      <c r="E1287" s="119">
        <v>164537.54</v>
      </c>
      <c r="F1287" s="119">
        <v>191022.46</v>
      </c>
      <c r="G1287" s="119">
        <v>46.27</v>
      </c>
      <c r="H1287" s="120">
        <f>'municipal manager'!H165</f>
        <v>0</v>
      </c>
      <c r="I1287" s="120">
        <f>'municipal manager'!I165</f>
        <v>355560</v>
      </c>
      <c r="J1287" s="120">
        <f>'municipal manager'!J165</f>
        <v>376893.6</v>
      </c>
      <c r="K1287" s="123">
        <f>'municipal manager'!K165</f>
        <v>399507.21599999996</v>
      </c>
    </row>
    <row r="1288" spans="1:11" x14ac:dyDescent="0.2">
      <c r="A1288" s="117" t="s">
        <v>612</v>
      </c>
      <c r="B1288" s="118" t="s">
        <v>131</v>
      </c>
      <c r="C1288" s="119">
        <v>34875</v>
      </c>
      <c r="D1288" s="119">
        <v>0</v>
      </c>
      <c r="E1288" s="119">
        <v>26992.05</v>
      </c>
      <c r="F1288" s="119">
        <v>7882.95</v>
      </c>
      <c r="G1288" s="119">
        <v>77.39</v>
      </c>
      <c r="H1288" s="120">
        <f>'municipal manager'!H166</f>
        <v>0</v>
      </c>
      <c r="I1288" s="120">
        <f>'municipal manager'!I166</f>
        <v>34875</v>
      </c>
      <c r="J1288" s="120">
        <f>'municipal manager'!J166</f>
        <v>36967.5</v>
      </c>
      <c r="K1288" s="123">
        <f>'municipal manager'!K166</f>
        <v>39185.550000000003</v>
      </c>
    </row>
    <row r="1289" spans="1:11" x14ac:dyDescent="0.2">
      <c r="A1289" s="117" t="s">
        <v>613</v>
      </c>
      <c r="B1289" s="118" t="s">
        <v>132</v>
      </c>
      <c r="C1289" s="119">
        <v>14100</v>
      </c>
      <c r="D1289" s="119">
        <v>1172.75</v>
      </c>
      <c r="E1289" s="119">
        <v>7036.5</v>
      </c>
      <c r="F1289" s="119">
        <v>7063.5</v>
      </c>
      <c r="G1289" s="119">
        <v>49.9</v>
      </c>
      <c r="H1289" s="120">
        <f>'municipal manager'!H167</f>
        <v>0</v>
      </c>
      <c r="I1289" s="120">
        <f>'municipal manager'!I167</f>
        <v>14100</v>
      </c>
      <c r="J1289" s="120">
        <f>'municipal manager'!J167</f>
        <v>14946</v>
      </c>
      <c r="K1289" s="123">
        <f>'municipal manager'!K167</f>
        <v>15842.76</v>
      </c>
    </row>
    <row r="1290" spans="1:11" x14ac:dyDescent="0.2">
      <c r="A1290" s="117" t="s">
        <v>614</v>
      </c>
      <c r="B1290" s="118" t="s">
        <v>135</v>
      </c>
      <c r="C1290" s="119">
        <v>17702</v>
      </c>
      <c r="D1290" s="119">
        <v>0</v>
      </c>
      <c r="E1290" s="119">
        <v>0</v>
      </c>
      <c r="F1290" s="119">
        <v>17702</v>
      </c>
      <c r="G1290" s="119">
        <v>0</v>
      </c>
      <c r="H1290" s="120">
        <f>'municipal manager'!H168</f>
        <v>0</v>
      </c>
      <c r="I1290" s="120">
        <f>'municipal manager'!I168</f>
        <v>17702</v>
      </c>
      <c r="J1290" s="120">
        <f>'municipal manager'!J168</f>
        <v>18764.12</v>
      </c>
      <c r="K1290" s="123">
        <f>'municipal manager'!K168</f>
        <v>19889.967199999999</v>
      </c>
    </row>
    <row r="1291" spans="1:11" x14ac:dyDescent="0.2">
      <c r="A1291" s="117" t="s">
        <v>615</v>
      </c>
      <c r="B1291" s="118" t="s">
        <v>136</v>
      </c>
      <c r="C1291" s="119">
        <v>79890</v>
      </c>
      <c r="D1291" s="119">
        <v>6748.01</v>
      </c>
      <c r="E1291" s="119">
        <v>40488.06</v>
      </c>
      <c r="F1291" s="119">
        <v>39401.94</v>
      </c>
      <c r="G1291" s="119">
        <v>50.67</v>
      </c>
      <c r="H1291" s="120">
        <f>'municipal manager'!H169</f>
        <v>0</v>
      </c>
      <c r="I1291" s="120">
        <f>'municipal manager'!I169</f>
        <v>79890</v>
      </c>
      <c r="J1291" s="120">
        <f>'municipal manager'!J169</f>
        <v>84683.4</v>
      </c>
      <c r="K1291" s="123">
        <f>'municipal manager'!K169</f>
        <v>89764.403999999995</v>
      </c>
    </row>
    <row r="1292" spans="1:11" x14ac:dyDescent="0.2">
      <c r="A1292" s="117" t="s">
        <v>616</v>
      </c>
      <c r="B1292" s="118" t="s">
        <v>138</v>
      </c>
      <c r="C1292" s="119">
        <v>6391</v>
      </c>
      <c r="D1292" s="119">
        <v>0</v>
      </c>
      <c r="E1292" s="119">
        <v>0</v>
      </c>
      <c r="F1292" s="119">
        <v>6391</v>
      </c>
      <c r="G1292" s="119">
        <v>0</v>
      </c>
      <c r="H1292" s="120">
        <f>'municipal manager'!H170</f>
        <v>0</v>
      </c>
      <c r="I1292" s="120">
        <f>'municipal manager'!I170</f>
        <v>6391</v>
      </c>
      <c r="J1292" s="120">
        <f>'municipal manager'!J170</f>
        <v>6774.46</v>
      </c>
      <c r="K1292" s="123">
        <f>'municipal manager'!K170</f>
        <v>7180.9276</v>
      </c>
    </row>
    <row r="1293" spans="1:11" x14ac:dyDescent="0.2">
      <c r="A1293" s="117" t="s">
        <v>617</v>
      </c>
      <c r="B1293" s="118" t="s">
        <v>142</v>
      </c>
      <c r="C1293" s="119">
        <v>15692</v>
      </c>
      <c r="D1293" s="119">
        <v>0</v>
      </c>
      <c r="E1293" s="119">
        <v>0</v>
      </c>
      <c r="F1293" s="119">
        <v>15692</v>
      </c>
      <c r="G1293" s="119">
        <v>0</v>
      </c>
      <c r="H1293" s="120">
        <f>'municipal manager'!H171</f>
        <v>0</v>
      </c>
      <c r="I1293" s="120">
        <f>'municipal manager'!I171</f>
        <v>15692</v>
      </c>
      <c r="J1293" s="120">
        <f>'municipal manager'!J171</f>
        <v>16633.52</v>
      </c>
      <c r="K1293" s="123">
        <f>'municipal manager'!K171</f>
        <v>17631.531200000001</v>
      </c>
    </row>
    <row r="1294" spans="1:11" x14ac:dyDescent="0.2">
      <c r="A1294" s="117"/>
      <c r="B1294" s="118"/>
      <c r="C1294" s="119"/>
      <c r="D1294" s="119"/>
      <c r="E1294" s="119"/>
      <c r="F1294" s="119"/>
      <c r="G1294" s="119"/>
      <c r="H1294" s="120">
        <f>'municipal manager'!H172</f>
        <v>0</v>
      </c>
      <c r="I1294" s="120">
        <f>'municipal manager'!I172</f>
        <v>0</v>
      </c>
      <c r="J1294" s="120">
        <f>'municipal manager'!J172</f>
        <v>0</v>
      </c>
      <c r="K1294" s="123">
        <f>'municipal manager'!K172</f>
        <v>0</v>
      </c>
    </row>
    <row r="1295" spans="1:11" s="116" customFormat="1" ht="15" x14ac:dyDescent="0.25">
      <c r="A1295" s="111"/>
      <c r="B1295" s="112" t="s">
        <v>143</v>
      </c>
      <c r="C1295" s="113">
        <v>524210</v>
      </c>
      <c r="D1295" s="113">
        <v>35559.120000000003</v>
      </c>
      <c r="E1295" s="113">
        <v>239054.15</v>
      </c>
      <c r="F1295" s="113">
        <v>285155.84999999998</v>
      </c>
      <c r="G1295" s="113">
        <v>45.6</v>
      </c>
      <c r="H1295" s="120">
        <f>'municipal manager'!H173</f>
        <v>0</v>
      </c>
      <c r="I1295" s="120">
        <f>'municipal manager'!I173</f>
        <v>524210</v>
      </c>
      <c r="J1295" s="120">
        <f>'municipal manager'!J173</f>
        <v>555662.6</v>
      </c>
      <c r="K1295" s="123">
        <f>'municipal manager'!K173</f>
        <v>589002.35599999991</v>
      </c>
    </row>
    <row r="1296" spans="1:11" s="116" customFormat="1" ht="15" x14ac:dyDescent="0.25">
      <c r="A1296" s="111"/>
      <c r="B1296" s="112"/>
      <c r="C1296" s="113"/>
      <c r="D1296" s="113"/>
      <c r="E1296" s="113"/>
      <c r="F1296" s="113"/>
      <c r="G1296" s="113"/>
      <c r="H1296" s="120">
        <f>'municipal manager'!H174</f>
        <v>0</v>
      </c>
      <c r="I1296" s="120">
        <f>'municipal manager'!I174</f>
        <v>0</v>
      </c>
      <c r="J1296" s="120">
        <f>'municipal manager'!J174</f>
        <v>0</v>
      </c>
      <c r="K1296" s="123">
        <f>'municipal manager'!K174</f>
        <v>0</v>
      </c>
    </row>
    <row r="1297" spans="1:11" s="116" customFormat="1" ht="15" x14ac:dyDescent="0.25">
      <c r="A1297" s="111"/>
      <c r="B1297" s="112" t="s">
        <v>144</v>
      </c>
      <c r="C1297" s="113"/>
      <c r="D1297" s="113"/>
      <c r="E1297" s="113"/>
      <c r="F1297" s="113"/>
      <c r="G1297" s="113"/>
      <c r="H1297" s="120">
        <f>'municipal manager'!H175</f>
        <v>0</v>
      </c>
      <c r="I1297" s="120">
        <f>'municipal manager'!I175</f>
        <v>0</v>
      </c>
      <c r="J1297" s="120">
        <f>'municipal manager'!J175</f>
        <v>0</v>
      </c>
      <c r="K1297" s="123">
        <f>'municipal manager'!K175</f>
        <v>0</v>
      </c>
    </row>
    <row r="1298" spans="1:11" s="116" customFormat="1" ht="15" x14ac:dyDescent="0.25">
      <c r="A1298" s="111"/>
      <c r="B1298" s="112"/>
      <c r="C1298" s="113"/>
      <c r="D1298" s="113"/>
      <c r="E1298" s="113"/>
      <c r="F1298" s="113"/>
      <c r="G1298" s="113"/>
      <c r="H1298" s="120">
        <f>'municipal manager'!H176</f>
        <v>0</v>
      </c>
      <c r="I1298" s="120">
        <f>'municipal manager'!I176</f>
        <v>0</v>
      </c>
      <c r="J1298" s="120">
        <f>'municipal manager'!J176</f>
        <v>0</v>
      </c>
      <c r="K1298" s="123">
        <f>'municipal manager'!K176</f>
        <v>0</v>
      </c>
    </row>
    <row r="1299" spans="1:11" x14ac:dyDescent="0.2">
      <c r="A1299" s="117" t="s">
        <v>618</v>
      </c>
      <c r="B1299" s="118" t="s">
        <v>145</v>
      </c>
      <c r="C1299" s="119">
        <v>76</v>
      </c>
      <c r="D1299" s="119">
        <v>8.75</v>
      </c>
      <c r="E1299" s="119">
        <v>52.5</v>
      </c>
      <c r="F1299" s="119">
        <v>23.5</v>
      </c>
      <c r="G1299" s="119">
        <v>69.069999999999993</v>
      </c>
      <c r="H1299" s="120">
        <f>'municipal manager'!H177</f>
        <v>0</v>
      </c>
      <c r="I1299" s="120">
        <f>'municipal manager'!I177</f>
        <v>76</v>
      </c>
      <c r="J1299" s="120">
        <f>'municipal manager'!J177</f>
        <v>80.56</v>
      </c>
      <c r="K1299" s="123">
        <f>'municipal manager'!K177</f>
        <v>85.393600000000006</v>
      </c>
    </row>
    <row r="1300" spans="1:11" x14ac:dyDescent="0.2">
      <c r="A1300" s="117" t="s">
        <v>619</v>
      </c>
      <c r="B1300" s="118" t="s">
        <v>146</v>
      </c>
      <c r="C1300" s="119">
        <v>33595</v>
      </c>
      <c r="D1300" s="119">
        <v>2533.8000000000002</v>
      </c>
      <c r="E1300" s="119">
        <v>15202.8</v>
      </c>
      <c r="F1300" s="119">
        <v>18392.2</v>
      </c>
      <c r="G1300" s="119">
        <v>45.25</v>
      </c>
      <c r="H1300" s="120">
        <f>'municipal manager'!H178</f>
        <v>0</v>
      </c>
      <c r="I1300" s="120">
        <f>'municipal manager'!I178</f>
        <v>33595</v>
      </c>
      <c r="J1300" s="120">
        <f>'municipal manager'!J178</f>
        <v>35610.699999999997</v>
      </c>
      <c r="K1300" s="123">
        <f>'municipal manager'!K178</f>
        <v>37747.341999999997</v>
      </c>
    </row>
    <row r="1301" spans="1:11" x14ac:dyDescent="0.2">
      <c r="A1301" s="117" t="s">
        <v>620</v>
      </c>
      <c r="B1301" s="118" t="s">
        <v>147</v>
      </c>
      <c r="C1301" s="119">
        <v>70303</v>
      </c>
      <c r="D1301" s="119">
        <v>4974.8999999999996</v>
      </c>
      <c r="E1301" s="119">
        <v>29616.75</v>
      </c>
      <c r="F1301" s="119">
        <v>40686.25</v>
      </c>
      <c r="G1301" s="119">
        <v>42.12</v>
      </c>
      <c r="H1301" s="120">
        <f>'municipal manager'!H179</f>
        <v>0</v>
      </c>
      <c r="I1301" s="120">
        <f>'municipal manager'!I179</f>
        <v>70303</v>
      </c>
      <c r="J1301" s="120">
        <f>'municipal manager'!J179</f>
        <v>74521.179999999993</v>
      </c>
      <c r="K1301" s="123">
        <f>'municipal manager'!K179</f>
        <v>78992.450799999991</v>
      </c>
    </row>
    <row r="1302" spans="1:11" x14ac:dyDescent="0.2">
      <c r="A1302" s="117" t="s">
        <v>621</v>
      </c>
      <c r="B1302" s="118" t="s">
        <v>148</v>
      </c>
      <c r="C1302" s="119">
        <v>1784</v>
      </c>
      <c r="D1302" s="119">
        <v>148.72</v>
      </c>
      <c r="E1302" s="119">
        <v>892.32</v>
      </c>
      <c r="F1302" s="119">
        <v>891.68</v>
      </c>
      <c r="G1302" s="119">
        <v>50.01</v>
      </c>
      <c r="H1302" s="120">
        <f>'municipal manager'!H180</f>
        <v>0</v>
      </c>
      <c r="I1302" s="120">
        <f>'municipal manager'!I180</f>
        <v>1784</v>
      </c>
      <c r="J1302" s="120">
        <f>'municipal manager'!J180</f>
        <v>1891.04</v>
      </c>
      <c r="K1302" s="123">
        <f>'municipal manager'!K180</f>
        <v>2004.5023999999999</v>
      </c>
    </row>
    <row r="1303" spans="1:11" x14ac:dyDescent="0.2">
      <c r="A1303" s="117"/>
      <c r="B1303" s="118"/>
      <c r="C1303" s="119"/>
      <c r="D1303" s="119"/>
      <c r="E1303" s="119"/>
      <c r="F1303" s="119"/>
      <c r="G1303" s="119"/>
      <c r="H1303" s="120">
        <f>'municipal manager'!H181</f>
        <v>0</v>
      </c>
      <c r="I1303" s="120">
        <f>'municipal manager'!I181</f>
        <v>0</v>
      </c>
      <c r="J1303" s="120">
        <f>'municipal manager'!J181</f>
        <v>0</v>
      </c>
      <c r="K1303" s="123">
        <f>'municipal manager'!K181</f>
        <v>0</v>
      </c>
    </row>
    <row r="1304" spans="1:11" s="116" customFormat="1" ht="15" x14ac:dyDescent="0.25">
      <c r="A1304" s="111"/>
      <c r="B1304" s="112" t="s">
        <v>149</v>
      </c>
      <c r="C1304" s="113">
        <v>105758</v>
      </c>
      <c r="D1304" s="113">
        <v>7666.17</v>
      </c>
      <c r="E1304" s="113">
        <v>45764.37</v>
      </c>
      <c r="F1304" s="113">
        <v>59993.63</v>
      </c>
      <c r="G1304" s="113">
        <v>43.27</v>
      </c>
      <c r="H1304" s="120">
        <f>'municipal manager'!H182</f>
        <v>0</v>
      </c>
      <c r="I1304" s="120">
        <f>'municipal manager'!I182</f>
        <v>105758</v>
      </c>
      <c r="J1304" s="120">
        <f>'municipal manager'!J182</f>
        <v>112103.47999999998</v>
      </c>
      <c r="K1304" s="123">
        <f>'municipal manager'!K182</f>
        <v>118829.68879999999</v>
      </c>
    </row>
    <row r="1305" spans="1:11" s="116" customFormat="1" ht="15" x14ac:dyDescent="0.25">
      <c r="A1305" s="111"/>
      <c r="B1305" s="112"/>
      <c r="C1305" s="113"/>
      <c r="D1305" s="113"/>
      <c r="E1305" s="113"/>
      <c r="F1305" s="113"/>
      <c r="G1305" s="113"/>
      <c r="H1305" s="120">
        <f>'municipal manager'!H183</f>
        <v>0</v>
      </c>
      <c r="I1305" s="120">
        <f>'municipal manager'!I183</f>
        <v>0</v>
      </c>
      <c r="J1305" s="120">
        <f>'municipal manager'!J183</f>
        <v>0</v>
      </c>
      <c r="K1305" s="123">
        <f>'municipal manager'!K183</f>
        <v>0</v>
      </c>
    </row>
    <row r="1306" spans="1:11" s="116" customFormat="1" ht="15" x14ac:dyDescent="0.25">
      <c r="A1306" s="111"/>
      <c r="B1306" s="112" t="s">
        <v>150</v>
      </c>
      <c r="C1306" s="113"/>
      <c r="D1306" s="113"/>
      <c r="E1306" s="113"/>
      <c r="F1306" s="113"/>
      <c r="G1306" s="113"/>
      <c r="H1306" s="120">
        <f>'municipal manager'!H184</f>
        <v>0</v>
      </c>
      <c r="I1306" s="120">
        <f>'municipal manager'!I184</f>
        <v>0</v>
      </c>
      <c r="J1306" s="120">
        <f>'municipal manager'!J184</f>
        <v>0</v>
      </c>
      <c r="K1306" s="123">
        <f>'municipal manager'!K184</f>
        <v>0</v>
      </c>
    </row>
    <row r="1307" spans="1:11" s="116" customFormat="1" ht="15" x14ac:dyDescent="0.25">
      <c r="A1307" s="111"/>
      <c r="B1307" s="112"/>
      <c r="C1307" s="113"/>
      <c r="D1307" s="113"/>
      <c r="E1307" s="113"/>
      <c r="F1307" s="113"/>
      <c r="G1307" s="113"/>
      <c r="H1307" s="120">
        <f>'municipal manager'!H185</f>
        <v>0</v>
      </c>
      <c r="I1307" s="120">
        <f>'municipal manager'!I185</f>
        <v>0</v>
      </c>
      <c r="J1307" s="120">
        <f>'municipal manager'!J185</f>
        <v>0</v>
      </c>
      <c r="K1307" s="123">
        <f>'municipal manager'!K185</f>
        <v>0</v>
      </c>
    </row>
    <row r="1308" spans="1:11" x14ac:dyDescent="0.2">
      <c r="A1308" s="117" t="s">
        <v>622</v>
      </c>
      <c r="B1308" s="118" t="s">
        <v>151</v>
      </c>
      <c r="C1308" s="119">
        <v>710</v>
      </c>
      <c r="D1308" s="119">
        <v>0</v>
      </c>
      <c r="E1308" s="119">
        <v>0</v>
      </c>
      <c r="F1308" s="119">
        <v>710</v>
      </c>
      <c r="G1308" s="119">
        <v>0</v>
      </c>
      <c r="H1308" s="120">
        <f>'municipal manager'!H186</f>
        <v>0</v>
      </c>
      <c r="I1308" s="120">
        <f>'municipal manager'!I186</f>
        <v>710</v>
      </c>
      <c r="J1308" s="120">
        <f>'municipal manager'!J186</f>
        <v>752.6</v>
      </c>
      <c r="K1308" s="123">
        <f>'municipal manager'!K186</f>
        <v>797.75600000000009</v>
      </c>
    </row>
    <row r="1309" spans="1:11" x14ac:dyDescent="0.2">
      <c r="A1309" s="117" t="s">
        <v>623</v>
      </c>
      <c r="B1309" s="118" t="s">
        <v>152</v>
      </c>
      <c r="C1309" s="119">
        <v>375</v>
      </c>
      <c r="D1309" s="119">
        <v>0</v>
      </c>
      <c r="E1309" s="119">
        <v>0</v>
      </c>
      <c r="F1309" s="119">
        <v>375</v>
      </c>
      <c r="G1309" s="119">
        <v>0</v>
      </c>
      <c r="H1309" s="120">
        <f>'municipal manager'!H187</f>
        <v>0</v>
      </c>
      <c r="I1309" s="120">
        <f>'municipal manager'!I187</f>
        <v>375</v>
      </c>
      <c r="J1309" s="120">
        <f>'municipal manager'!J187</f>
        <v>397.5</v>
      </c>
      <c r="K1309" s="123">
        <f>'municipal manager'!K187</f>
        <v>421.35</v>
      </c>
    </row>
    <row r="1310" spans="1:11" x14ac:dyDescent="0.2">
      <c r="A1310" s="117" t="s">
        <v>624</v>
      </c>
      <c r="B1310" s="118" t="s">
        <v>153</v>
      </c>
      <c r="C1310" s="119">
        <v>2631</v>
      </c>
      <c r="D1310" s="119">
        <v>0</v>
      </c>
      <c r="E1310" s="119">
        <v>0</v>
      </c>
      <c r="F1310" s="119">
        <v>2631</v>
      </c>
      <c r="G1310" s="119">
        <v>0</v>
      </c>
      <c r="H1310" s="120">
        <f>'municipal manager'!H188</f>
        <v>0</v>
      </c>
      <c r="I1310" s="120">
        <f>'municipal manager'!I188</f>
        <v>2631</v>
      </c>
      <c r="J1310" s="120">
        <f>'municipal manager'!J188</f>
        <v>2788.86</v>
      </c>
      <c r="K1310" s="123">
        <f>'municipal manager'!K188</f>
        <v>2956.1916000000001</v>
      </c>
    </row>
    <row r="1311" spans="1:11" x14ac:dyDescent="0.2">
      <c r="A1311" s="117"/>
      <c r="B1311" s="118"/>
      <c r="C1311" s="119"/>
      <c r="D1311" s="119"/>
      <c r="E1311" s="119"/>
      <c r="F1311" s="119"/>
      <c r="G1311" s="119"/>
      <c r="H1311" s="120">
        <f>'municipal manager'!H189</f>
        <v>0</v>
      </c>
      <c r="I1311" s="120">
        <f>'municipal manager'!I189</f>
        <v>0</v>
      </c>
      <c r="J1311" s="120">
        <f>'municipal manager'!J189</f>
        <v>0</v>
      </c>
      <c r="K1311" s="123">
        <f>'municipal manager'!K189</f>
        <v>0</v>
      </c>
    </row>
    <row r="1312" spans="1:11" s="116" customFormat="1" ht="15" x14ac:dyDescent="0.25">
      <c r="A1312" s="111"/>
      <c r="B1312" s="112" t="s">
        <v>154</v>
      </c>
      <c r="C1312" s="113">
        <v>3716</v>
      </c>
      <c r="D1312" s="113">
        <v>0</v>
      </c>
      <c r="E1312" s="113">
        <v>0</v>
      </c>
      <c r="F1312" s="113">
        <v>3716</v>
      </c>
      <c r="G1312" s="113">
        <v>0</v>
      </c>
      <c r="H1312" s="120">
        <f>'municipal manager'!H190</f>
        <v>0</v>
      </c>
      <c r="I1312" s="120">
        <f>'municipal manager'!I190</f>
        <v>3716</v>
      </c>
      <c r="J1312" s="120">
        <f>'municipal manager'!J190</f>
        <v>3938.96</v>
      </c>
      <c r="K1312" s="123">
        <f>'municipal manager'!K190</f>
        <v>4175.2975999999999</v>
      </c>
    </row>
    <row r="1313" spans="1:11" s="116" customFormat="1" ht="15" x14ac:dyDescent="0.25">
      <c r="A1313" s="111"/>
      <c r="B1313" s="112"/>
      <c r="C1313" s="113"/>
      <c r="D1313" s="113"/>
      <c r="E1313" s="113"/>
      <c r="F1313" s="113"/>
      <c r="G1313" s="113"/>
      <c r="H1313" s="120">
        <f>'municipal manager'!H191</f>
        <v>0</v>
      </c>
      <c r="I1313" s="120">
        <f>'municipal manager'!I191</f>
        <v>0</v>
      </c>
      <c r="J1313" s="120">
        <f>'municipal manager'!J191</f>
        <v>0</v>
      </c>
      <c r="K1313" s="123">
        <f>'municipal manager'!K191</f>
        <v>0</v>
      </c>
    </row>
    <row r="1314" spans="1:11" s="116" customFormat="1" ht="15" x14ac:dyDescent="0.25">
      <c r="A1314" s="111"/>
      <c r="B1314" s="112" t="s">
        <v>155</v>
      </c>
      <c r="C1314" s="113">
        <v>633684</v>
      </c>
      <c r="D1314" s="113">
        <v>43225.29</v>
      </c>
      <c r="E1314" s="113">
        <v>284818.52</v>
      </c>
      <c r="F1314" s="113">
        <v>348865.48</v>
      </c>
      <c r="G1314" s="113">
        <v>44.94</v>
      </c>
      <c r="H1314" s="120">
        <f>'municipal manager'!H192</f>
        <v>0</v>
      </c>
      <c r="I1314" s="120">
        <f>'municipal manager'!I192</f>
        <v>633684</v>
      </c>
      <c r="J1314" s="120">
        <f>'municipal manager'!J192</f>
        <v>671705.04</v>
      </c>
      <c r="K1314" s="123">
        <f>'municipal manager'!K192</f>
        <v>712007.34240000008</v>
      </c>
    </row>
    <row r="1315" spans="1:11" s="116" customFormat="1" ht="15" x14ac:dyDescent="0.25">
      <c r="A1315" s="111"/>
      <c r="B1315" s="112"/>
      <c r="C1315" s="113"/>
      <c r="D1315" s="113"/>
      <c r="E1315" s="113"/>
      <c r="F1315" s="113"/>
      <c r="G1315" s="113"/>
      <c r="H1315" s="120">
        <f>'municipal manager'!H193</f>
        <v>0</v>
      </c>
      <c r="I1315" s="120">
        <f>'municipal manager'!I193</f>
        <v>0</v>
      </c>
      <c r="J1315" s="120">
        <f>'municipal manager'!J193</f>
        <v>0</v>
      </c>
      <c r="K1315" s="123">
        <f>'municipal manager'!K193</f>
        <v>0</v>
      </c>
    </row>
    <row r="1316" spans="1:11" s="116" customFormat="1" ht="15" x14ac:dyDescent="0.25">
      <c r="A1316" s="111"/>
      <c r="B1316" s="112" t="s">
        <v>156</v>
      </c>
      <c r="C1316" s="113">
        <v>633684</v>
      </c>
      <c r="D1316" s="113">
        <v>43225.29</v>
      </c>
      <c r="E1316" s="113">
        <v>284818.52</v>
      </c>
      <c r="F1316" s="113">
        <v>348865.48</v>
      </c>
      <c r="G1316" s="113">
        <v>44.94</v>
      </c>
      <c r="H1316" s="120">
        <f>'municipal manager'!H194</f>
        <v>0</v>
      </c>
      <c r="I1316" s="120">
        <f>'municipal manager'!I194</f>
        <v>633684</v>
      </c>
      <c r="J1316" s="120">
        <f>'municipal manager'!J194</f>
        <v>671705.04</v>
      </c>
      <c r="K1316" s="123">
        <f>'municipal manager'!K194</f>
        <v>712007.34240000008</v>
      </c>
    </row>
    <row r="1317" spans="1:11" s="116" customFormat="1" ht="15" x14ac:dyDescent="0.25">
      <c r="A1317" s="111"/>
      <c r="B1317" s="112"/>
      <c r="C1317" s="113"/>
      <c r="D1317" s="113"/>
      <c r="E1317" s="113"/>
      <c r="F1317" s="113"/>
      <c r="G1317" s="113"/>
      <c r="H1317" s="120">
        <f>'municipal manager'!H195</f>
        <v>0</v>
      </c>
      <c r="I1317" s="120">
        <f>'municipal manager'!I195</f>
        <v>0</v>
      </c>
      <c r="J1317" s="120">
        <f>'municipal manager'!J195</f>
        <v>0</v>
      </c>
      <c r="K1317" s="123">
        <f>'municipal manager'!K195</f>
        <v>0</v>
      </c>
    </row>
    <row r="1318" spans="1:11" s="116" customFormat="1" ht="15" x14ac:dyDescent="0.25">
      <c r="A1318" s="111"/>
      <c r="B1318" s="112" t="s">
        <v>218</v>
      </c>
      <c r="C1318" s="113"/>
      <c r="D1318" s="113"/>
      <c r="E1318" s="113"/>
      <c r="F1318" s="113"/>
      <c r="G1318" s="113"/>
      <c r="H1318" s="120">
        <f>'municipal manager'!H196</f>
        <v>0</v>
      </c>
      <c r="I1318" s="120">
        <f>'municipal manager'!I196</f>
        <v>0</v>
      </c>
      <c r="J1318" s="120">
        <f>'municipal manager'!J196</f>
        <v>0</v>
      </c>
      <c r="K1318" s="123">
        <f>'municipal manager'!K196</f>
        <v>0</v>
      </c>
    </row>
    <row r="1319" spans="1:11" x14ac:dyDescent="0.2">
      <c r="A1319" s="117"/>
      <c r="B1319" s="118"/>
      <c r="C1319" s="119"/>
      <c r="D1319" s="119"/>
      <c r="E1319" s="119"/>
      <c r="F1319" s="119"/>
      <c r="G1319" s="119"/>
      <c r="H1319" s="120">
        <f>'municipal manager'!H197</f>
        <v>0</v>
      </c>
      <c r="I1319" s="120">
        <f>'municipal manager'!I197</f>
        <v>0</v>
      </c>
      <c r="J1319" s="120">
        <f>'municipal manager'!J197</f>
        <v>0</v>
      </c>
      <c r="K1319" s="123">
        <f>'municipal manager'!K197</f>
        <v>0</v>
      </c>
    </row>
    <row r="1320" spans="1:11" x14ac:dyDescent="0.2">
      <c r="A1320" s="117" t="s">
        <v>625</v>
      </c>
      <c r="B1320" s="118" t="s">
        <v>220</v>
      </c>
      <c r="C1320" s="119">
        <v>342225</v>
      </c>
      <c r="D1320" s="119">
        <v>90700</v>
      </c>
      <c r="E1320" s="119">
        <v>238700</v>
      </c>
      <c r="F1320" s="119">
        <v>103525</v>
      </c>
      <c r="G1320" s="119">
        <v>69.739999999999995</v>
      </c>
      <c r="H1320" s="120">
        <f>'municipal manager'!H198</f>
        <v>150000</v>
      </c>
      <c r="I1320" s="120">
        <f>'municipal manager'!I198</f>
        <v>492225</v>
      </c>
      <c r="J1320" s="120">
        <f>'municipal manager'!J198</f>
        <v>521758.5</v>
      </c>
      <c r="K1320" s="123">
        <f>'municipal manager'!K198</f>
        <v>553064.01</v>
      </c>
    </row>
    <row r="1321" spans="1:11" x14ac:dyDescent="0.2">
      <c r="A1321" s="117" t="s">
        <v>626</v>
      </c>
      <c r="B1321" s="118" t="s">
        <v>238</v>
      </c>
      <c r="C1321" s="119">
        <v>950000</v>
      </c>
      <c r="D1321" s="119">
        <v>22890</v>
      </c>
      <c r="E1321" s="119">
        <v>52913.27</v>
      </c>
      <c r="F1321" s="119">
        <v>897086.73</v>
      </c>
      <c r="G1321" s="119">
        <v>5.56</v>
      </c>
      <c r="H1321" s="120">
        <f>'municipal manager'!H199</f>
        <v>-100000</v>
      </c>
      <c r="I1321" s="120">
        <f>'municipal manager'!I199</f>
        <v>850000</v>
      </c>
      <c r="J1321" s="120">
        <f>'municipal manager'!J199</f>
        <v>901000</v>
      </c>
      <c r="K1321" s="123">
        <f>'municipal manager'!K199</f>
        <v>955060</v>
      </c>
    </row>
    <row r="1322" spans="1:11" x14ac:dyDescent="0.2">
      <c r="A1322" s="117" t="s">
        <v>627</v>
      </c>
      <c r="B1322" s="118" t="s">
        <v>243</v>
      </c>
      <c r="C1322" s="119">
        <v>0</v>
      </c>
      <c r="D1322" s="119">
        <v>347.32</v>
      </c>
      <c r="E1322" s="119">
        <v>2514.4299999999998</v>
      </c>
      <c r="F1322" s="119">
        <v>-2514.4299999999998</v>
      </c>
      <c r="G1322" s="119">
        <v>0</v>
      </c>
      <c r="H1322" s="120">
        <f>'municipal manager'!H200</f>
        <v>0</v>
      </c>
      <c r="I1322" s="120">
        <f>'municipal manager'!I200</f>
        <v>0</v>
      </c>
      <c r="J1322" s="120">
        <f>'municipal manager'!J200</f>
        <v>0</v>
      </c>
      <c r="K1322" s="123">
        <f>'municipal manager'!K200</f>
        <v>0</v>
      </c>
    </row>
    <row r="1323" spans="1:11" x14ac:dyDescent="0.2">
      <c r="A1323" s="117" t="s">
        <v>628</v>
      </c>
      <c r="B1323" s="118" t="s">
        <v>244</v>
      </c>
      <c r="C1323" s="119">
        <v>0</v>
      </c>
      <c r="D1323" s="119">
        <v>3274.31</v>
      </c>
      <c r="E1323" s="119">
        <v>32290.16</v>
      </c>
      <c r="F1323" s="119">
        <v>-32290.16</v>
      </c>
      <c r="G1323" s="119">
        <v>0</v>
      </c>
      <c r="H1323" s="120">
        <f>'municipal manager'!H201</f>
        <v>0</v>
      </c>
      <c r="I1323" s="120">
        <f>'municipal manager'!I201</f>
        <v>0</v>
      </c>
      <c r="J1323" s="120">
        <f>'municipal manager'!J201</f>
        <v>0</v>
      </c>
      <c r="K1323" s="123">
        <f>'municipal manager'!K201</f>
        <v>0</v>
      </c>
    </row>
    <row r="1324" spans="1:11" x14ac:dyDescent="0.2">
      <c r="A1324" s="117"/>
      <c r="B1324" s="118"/>
      <c r="C1324" s="119"/>
      <c r="D1324" s="119"/>
      <c r="E1324" s="119"/>
      <c r="F1324" s="119"/>
      <c r="G1324" s="119"/>
      <c r="H1324" s="120">
        <f>'municipal manager'!H202</f>
        <v>0</v>
      </c>
      <c r="I1324" s="120">
        <f>'municipal manager'!I202</f>
        <v>0</v>
      </c>
      <c r="J1324" s="120">
        <f>'municipal manager'!J202</f>
        <v>0</v>
      </c>
      <c r="K1324" s="123">
        <f>'municipal manager'!K202</f>
        <v>0</v>
      </c>
    </row>
    <row r="1325" spans="1:11" s="116" customFormat="1" ht="15" x14ac:dyDescent="0.25">
      <c r="A1325" s="111"/>
      <c r="B1325" s="112" t="s">
        <v>250</v>
      </c>
      <c r="C1325" s="113">
        <v>1292225</v>
      </c>
      <c r="D1325" s="113">
        <v>117211.63</v>
      </c>
      <c r="E1325" s="113">
        <v>326417.86</v>
      </c>
      <c r="F1325" s="113">
        <v>965807.14</v>
      </c>
      <c r="G1325" s="113">
        <v>25.26</v>
      </c>
      <c r="H1325" s="120">
        <f>'municipal manager'!H203</f>
        <v>50000</v>
      </c>
      <c r="I1325" s="120">
        <f>'municipal manager'!I203</f>
        <v>1342225</v>
      </c>
      <c r="J1325" s="120">
        <f>'municipal manager'!J203</f>
        <v>1422758.5</v>
      </c>
      <c r="K1325" s="123">
        <f>'municipal manager'!K203</f>
        <v>1508124.01</v>
      </c>
    </row>
    <row r="1326" spans="1:11" s="116" customFormat="1" ht="15" x14ac:dyDescent="0.25">
      <c r="A1326" s="111"/>
      <c r="B1326" s="112"/>
      <c r="C1326" s="113"/>
      <c r="D1326" s="113"/>
      <c r="E1326" s="113"/>
      <c r="F1326" s="113"/>
      <c r="G1326" s="113"/>
      <c r="H1326" s="120">
        <f>'municipal manager'!H204</f>
        <v>0</v>
      </c>
      <c r="I1326" s="120">
        <f>'municipal manager'!I204</f>
        <v>0</v>
      </c>
      <c r="J1326" s="120">
        <f>'municipal manager'!J204</f>
        <v>0</v>
      </c>
      <c r="K1326" s="123">
        <f>'municipal manager'!K204</f>
        <v>0</v>
      </c>
    </row>
    <row r="1327" spans="1:11" s="116" customFormat="1" ht="15" x14ac:dyDescent="0.25">
      <c r="A1327" s="111"/>
      <c r="B1327" s="112" t="s">
        <v>266</v>
      </c>
      <c r="C1327" s="113"/>
      <c r="D1327" s="113"/>
      <c r="E1327" s="113"/>
      <c r="F1327" s="113"/>
      <c r="G1327" s="113"/>
      <c r="H1327" s="120">
        <f>'municipal manager'!H205</f>
        <v>0</v>
      </c>
      <c r="I1327" s="120">
        <f>'municipal manager'!I205</f>
        <v>0</v>
      </c>
      <c r="J1327" s="120">
        <f>'municipal manager'!J205</f>
        <v>0</v>
      </c>
      <c r="K1327" s="123">
        <f>'municipal manager'!K205</f>
        <v>0</v>
      </c>
    </row>
    <row r="1328" spans="1:11" s="116" customFormat="1" ht="15" x14ac:dyDescent="0.25">
      <c r="A1328" s="111"/>
      <c r="B1328" s="112"/>
      <c r="C1328" s="113"/>
      <c r="D1328" s="113"/>
      <c r="E1328" s="113"/>
      <c r="F1328" s="113"/>
      <c r="G1328" s="113"/>
      <c r="H1328" s="120">
        <f>'municipal manager'!H206</f>
        <v>0</v>
      </c>
      <c r="I1328" s="120">
        <f>'municipal manager'!I206</f>
        <v>0</v>
      </c>
      <c r="J1328" s="120">
        <f>'municipal manager'!J206</f>
        <v>0</v>
      </c>
      <c r="K1328" s="123">
        <f>'municipal manager'!K206</f>
        <v>0</v>
      </c>
    </row>
    <row r="1329" spans="1:11" x14ac:dyDescent="0.2">
      <c r="A1329" s="117" t="s">
        <v>629</v>
      </c>
      <c r="B1329" s="118" t="s">
        <v>269</v>
      </c>
      <c r="C1329" s="119">
        <v>0</v>
      </c>
      <c r="D1329" s="119">
        <v>0</v>
      </c>
      <c r="E1329" s="119">
        <v>351.58</v>
      </c>
      <c r="F1329" s="119">
        <v>-351.58</v>
      </c>
      <c r="G1329" s="119">
        <v>0</v>
      </c>
      <c r="H1329" s="120">
        <f>'municipal manager'!H207</f>
        <v>0</v>
      </c>
      <c r="I1329" s="120">
        <f>'municipal manager'!I207</f>
        <v>0</v>
      </c>
      <c r="J1329" s="120">
        <f>'municipal manager'!J207</f>
        <v>0</v>
      </c>
      <c r="K1329" s="123">
        <f>'municipal manager'!K207</f>
        <v>0</v>
      </c>
    </row>
    <row r="1330" spans="1:11" x14ac:dyDescent="0.2">
      <c r="A1330" s="117"/>
      <c r="B1330" s="118"/>
      <c r="C1330" s="119"/>
      <c r="D1330" s="119"/>
      <c r="E1330" s="119"/>
      <c r="F1330" s="119"/>
      <c r="G1330" s="119"/>
      <c r="H1330" s="120">
        <f>'municipal manager'!H208</f>
        <v>0</v>
      </c>
      <c r="I1330" s="120">
        <f>'municipal manager'!I208</f>
        <v>0</v>
      </c>
      <c r="J1330" s="120">
        <f>'municipal manager'!J208</f>
        <v>0</v>
      </c>
      <c r="K1330" s="123">
        <f>'municipal manager'!K208</f>
        <v>0</v>
      </c>
    </row>
    <row r="1331" spans="1:11" s="116" customFormat="1" ht="15" x14ac:dyDescent="0.25">
      <c r="A1331" s="111"/>
      <c r="B1331" s="112" t="s">
        <v>280</v>
      </c>
      <c r="C1331" s="113">
        <v>0</v>
      </c>
      <c r="D1331" s="113">
        <v>0</v>
      </c>
      <c r="E1331" s="113">
        <v>351.58</v>
      </c>
      <c r="F1331" s="113">
        <v>-351.58</v>
      </c>
      <c r="G1331" s="113">
        <v>0</v>
      </c>
      <c r="H1331" s="120">
        <f>'municipal manager'!H209</f>
        <v>0</v>
      </c>
      <c r="I1331" s="120">
        <f>'municipal manager'!I209</f>
        <v>0</v>
      </c>
      <c r="J1331" s="120">
        <f>'municipal manager'!J209</f>
        <v>0</v>
      </c>
      <c r="K1331" s="123">
        <f>'municipal manager'!K209</f>
        <v>0</v>
      </c>
    </row>
    <row r="1332" spans="1:11" s="116" customFormat="1" ht="15" x14ac:dyDescent="0.25">
      <c r="A1332" s="111"/>
      <c r="B1332" s="112"/>
      <c r="C1332" s="113"/>
      <c r="D1332" s="113"/>
      <c r="E1332" s="113"/>
      <c r="F1332" s="113"/>
      <c r="G1332" s="113"/>
      <c r="H1332" s="120">
        <f>'municipal manager'!H210</f>
        <v>0</v>
      </c>
      <c r="I1332" s="120">
        <f>'municipal manager'!I210</f>
        <v>0</v>
      </c>
      <c r="J1332" s="120">
        <f>'municipal manager'!J210</f>
        <v>0</v>
      </c>
      <c r="K1332" s="123">
        <f>'municipal manager'!K210</f>
        <v>0</v>
      </c>
    </row>
    <row r="1333" spans="1:11" s="116" customFormat="1" ht="15" x14ac:dyDescent="0.25">
      <c r="A1333" s="111"/>
      <c r="B1333" s="112" t="s">
        <v>281</v>
      </c>
      <c r="C1333" s="113">
        <v>1925909</v>
      </c>
      <c r="D1333" s="113">
        <v>160436.92000000001</v>
      </c>
      <c r="E1333" s="113">
        <v>611587.96</v>
      </c>
      <c r="F1333" s="113">
        <v>1314321.04</v>
      </c>
      <c r="G1333" s="113">
        <v>31.75</v>
      </c>
      <c r="H1333" s="120">
        <f>'municipal manager'!H211</f>
        <v>50000</v>
      </c>
      <c r="I1333" s="120">
        <f>'municipal manager'!I211</f>
        <v>1975909</v>
      </c>
      <c r="J1333" s="120">
        <f>'municipal manager'!J211</f>
        <v>2094463.54</v>
      </c>
      <c r="K1333" s="123">
        <f>'municipal manager'!K211</f>
        <v>2220131.3524000002</v>
      </c>
    </row>
    <row r="1334" spans="1:11" s="116" customFormat="1" ht="15" x14ac:dyDescent="0.25">
      <c r="A1334" s="111"/>
      <c r="B1334" s="112"/>
      <c r="C1334" s="113"/>
      <c r="D1334" s="113"/>
      <c r="E1334" s="113"/>
      <c r="F1334" s="113"/>
      <c r="G1334" s="113"/>
      <c r="H1334" s="120">
        <f>'municipal manager'!H212</f>
        <v>0</v>
      </c>
      <c r="I1334" s="120">
        <f>'municipal manager'!I212</f>
        <v>0</v>
      </c>
      <c r="J1334" s="120">
        <f>'municipal manager'!J212</f>
        <v>0</v>
      </c>
      <c r="K1334" s="123">
        <f>'municipal manager'!K212</f>
        <v>0</v>
      </c>
    </row>
    <row r="1335" spans="1:11" s="116" customFormat="1" ht="15" x14ac:dyDescent="0.25">
      <c r="A1335" s="111"/>
      <c r="B1335" s="112" t="s">
        <v>283</v>
      </c>
      <c r="C1335" s="113"/>
      <c r="D1335" s="113"/>
      <c r="E1335" s="113"/>
      <c r="F1335" s="113"/>
      <c r="G1335" s="113"/>
      <c r="H1335" s="120">
        <f>'municipal manager'!H213</f>
        <v>0</v>
      </c>
      <c r="I1335" s="120">
        <f>'municipal manager'!I213</f>
        <v>0</v>
      </c>
      <c r="J1335" s="120">
        <f>'municipal manager'!J213</f>
        <v>0</v>
      </c>
      <c r="K1335" s="123">
        <f>'municipal manager'!K213</f>
        <v>0</v>
      </c>
    </row>
    <row r="1336" spans="1:11" x14ac:dyDescent="0.2">
      <c r="A1336" s="117"/>
      <c r="B1336" s="118"/>
      <c r="C1336" s="119"/>
      <c r="D1336" s="119"/>
      <c r="E1336" s="119"/>
      <c r="F1336" s="119"/>
      <c r="G1336" s="119"/>
      <c r="H1336" s="120">
        <f>'municipal manager'!H214</f>
        <v>0</v>
      </c>
      <c r="I1336" s="120">
        <f>'municipal manager'!I214</f>
        <v>0</v>
      </c>
      <c r="J1336" s="120">
        <f>'municipal manager'!J214</f>
        <v>0</v>
      </c>
      <c r="K1336" s="123">
        <f>'municipal manager'!K214</f>
        <v>0</v>
      </c>
    </row>
    <row r="1337" spans="1:11" x14ac:dyDescent="0.2">
      <c r="A1337" s="117" t="s">
        <v>630</v>
      </c>
      <c r="B1337" s="118" t="s">
        <v>631</v>
      </c>
      <c r="C1337" s="119">
        <v>150000</v>
      </c>
      <c r="D1337" s="119">
        <v>0</v>
      </c>
      <c r="E1337" s="119">
        <v>0</v>
      </c>
      <c r="F1337" s="119">
        <v>150000</v>
      </c>
      <c r="G1337" s="119">
        <v>0</v>
      </c>
      <c r="H1337" s="120">
        <f>'municipal manager'!H215</f>
        <v>0</v>
      </c>
      <c r="I1337" s="120">
        <f>'municipal manager'!I215</f>
        <v>150000</v>
      </c>
      <c r="J1337" s="120">
        <f>'municipal manager'!J215</f>
        <v>150000</v>
      </c>
      <c r="K1337" s="123">
        <f>'municipal manager'!K215</f>
        <v>0</v>
      </c>
    </row>
    <row r="1338" spans="1:11" x14ac:dyDescent="0.2">
      <c r="A1338" s="117"/>
      <c r="B1338" s="118"/>
      <c r="C1338" s="119"/>
      <c r="D1338" s="119"/>
      <c r="E1338" s="119"/>
      <c r="F1338" s="119"/>
      <c r="G1338" s="119"/>
      <c r="H1338" s="120">
        <f>'municipal manager'!H216</f>
        <v>0</v>
      </c>
      <c r="I1338" s="120">
        <f>'municipal manager'!I216</f>
        <v>0</v>
      </c>
      <c r="J1338" s="120">
        <f>'municipal manager'!J216</f>
        <v>0</v>
      </c>
      <c r="K1338" s="123">
        <f>'municipal manager'!K216</f>
        <v>0</v>
      </c>
    </row>
    <row r="1339" spans="1:11" s="116" customFormat="1" ht="15" x14ac:dyDescent="0.25">
      <c r="A1339" s="111"/>
      <c r="B1339" s="112" t="s">
        <v>294</v>
      </c>
      <c r="C1339" s="113">
        <v>150000</v>
      </c>
      <c r="D1339" s="113">
        <v>0</v>
      </c>
      <c r="E1339" s="113">
        <v>0</v>
      </c>
      <c r="F1339" s="113">
        <v>150000</v>
      </c>
      <c r="G1339" s="113">
        <v>0</v>
      </c>
      <c r="H1339" s="120">
        <f>'municipal manager'!H217</f>
        <v>0</v>
      </c>
      <c r="I1339" s="120">
        <f>'municipal manager'!I217</f>
        <v>150000</v>
      </c>
      <c r="J1339" s="120">
        <f>'municipal manager'!J217</f>
        <v>150000</v>
      </c>
      <c r="K1339" s="123">
        <f>'municipal manager'!K217</f>
        <v>0</v>
      </c>
    </row>
    <row r="1340" spans="1:11" s="116" customFormat="1" ht="15" x14ac:dyDescent="0.25">
      <c r="A1340" s="111"/>
      <c r="B1340" s="112"/>
      <c r="C1340" s="113"/>
      <c r="D1340" s="113"/>
      <c r="E1340" s="113"/>
      <c r="F1340" s="113"/>
      <c r="G1340" s="113"/>
      <c r="H1340" s="120">
        <f>'municipal manager'!H218</f>
        <v>0</v>
      </c>
      <c r="I1340" s="120">
        <f>'municipal manager'!I218</f>
        <v>0</v>
      </c>
      <c r="J1340" s="120">
        <f>'municipal manager'!J218</f>
        <v>0</v>
      </c>
      <c r="K1340" s="123">
        <f>'municipal manager'!K218</f>
        <v>0</v>
      </c>
    </row>
    <row r="1341" spans="1:11" s="116" customFormat="1" ht="15" x14ac:dyDescent="0.25">
      <c r="A1341" s="111"/>
      <c r="B1341" s="112" t="s">
        <v>632</v>
      </c>
      <c r="C1341" s="113"/>
      <c r="D1341" s="113"/>
      <c r="E1341" s="113"/>
      <c r="F1341" s="113"/>
      <c r="G1341" s="113"/>
      <c r="H1341" s="120">
        <f>'municipal manager'!H219</f>
        <v>0</v>
      </c>
      <c r="I1341" s="120">
        <f>'municipal manager'!I219</f>
        <v>0</v>
      </c>
      <c r="J1341" s="120">
        <f>'municipal manager'!J219</f>
        <v>0</v>
      </c>
      <c r="K1341" s="123">
        <f>'municipal manager'!K219</f>
        <v>0</v>
      </c>
    </row>
    <row r="1342" spans="1:11" s="116" customFormat="1" ht="15" x14ac:dyDescent="0.25">
      <c r="A1342" s="111"/>
      <c r="B1342" s="112" t="s">
        <v>92</v>
      </c>
      <c r="C1342" s="113"/>
      <c r="D1342" s="113"/>
      <c r="E1342" s="113"/>
      <c r="F1342" s="113"/>
      <c r="G1342" s="113"/>
      <c r="H1342" s="120">
        <f>'municipal manager'!H220</f>
        <v>0</v>
      </c>
      <c r="I1342" s="120">
        <f>'municipal manager'!I220</f>
        <v>0</v>
      </c>
      <c r="J1342" s="120">
        <f>'municipal manager'!J220</f>
        <v>0</v>
      </c>
      <c r="K1342" s="123">
        <f>'municipal manager'!K220</f>
        <v>0</v>
      </c>
    </row>
    <row r="1343" spans="1:11" s="116" customFormat="1" ht="15" x14ac:dyDescent="0.25">
      <c r="A1343" s="111"/>
      <c r="B1343" s="112" t="s">
        <v>93</v>
      </c>
      <c r="C1343" s="113"/>
      <c r="D1343" s="113"/>
      <c r="E1343" s="113"/>
      <c r="F1343" s="113"/>
      <c r="G1343" s="113"/>
      <c r="H1343" s="120">
        <f>'municipal manager'!H221</f>
        <v>0</v>
      </c>
      <c r="I1343" s="120">
        <f>'municipal manager'!I221</f>
        <v>0</v>
      </c>
      <c r="J1343" s="120">
        <f>'municipal manager'!J221</f>
        <v>0</v>
      </c>
      <c r="K1343" s="123">
        <f>'municipal manager'!K221</f>
        <v>0</v>
      </c>
    </row>
    <row r="1344" spans="1:11" s="116" customFormat="1" ht="15" x14ac:dyDescent="0.25">
      <c r="A1344" s="111"/>
      <c r="B1344" s="112" t="s">
        <v>128</v>
      </c>
      <c r="C1344" s="113"/>
      <c r="D1344" s="113"/>
      <c r="E1344" s="113"/>
      <c r="F1344" s="113"/>
      <c r="G1344" s="113"/>
      <c r="H1344" s="120">
        <f>'municipal manager'!H222</f>
        <v>0</v>
      </c>
      <c r="I1344" s="120">
        <f>'municipal manager'!I222</f>
        <v>0</v>
      </c>
      <c r="J1344" s="120">
        <f>'municipal manager'!J222</f>
        <v>0</v>
      </c>
      <c r="K1344" s="123">
        <f>'municipal manager'!K222</f>
        <v>0</v>
      </c>
    </row>
    <row r="1345" spans="1:11" s="116" customFormat="1" ht="15" x14ac:dyDescent="0.25">
      <c r="A1345" s="111"/>
      <c r="B1345" s="112" t="s">
        <v>129</v>
      </c>
      <c r="C1345" s="113"/>
      <c r="D1345" s="113"/>
      <c r="E1345" s="113"/>
      <c r="F1345" s="113"/>
      <c r="G1345" s="113"/>
      <c r="H1345" s="120">
        <f>'municipal manager'!H223</f>
        <v>0</v>
      </c>
      <c r="I1345" s="120">
        <f>'municipal manager'!I223</f>
        <v>0</v>
      </c>
      <c r="J1345" s="120">
        <f>'municipal manager'!J223</f>
        <v>0</v>
      </c>
      <c r="K1345" s="123">
        <f>'municipal manager'!K223</f>
        <v>0</v>
      </c>
    </row>
    <row r="1346" spans="1:11" x14ac:dyDescent="0.2">
      <c r="A1346" s="117"/>
      <c r="B1346" s="118"/>
      <c r="C1346" s="119"/>
      <c r="D1346" s="119"/>
      <c r="E1346" s="119"/>
      <c r="F1346" s="119"/>
      <c r="G1346" s="119"/>
      <c r="H1346" s="120">
        <f>'municipal manager'!H224</f>
        <v>0</v>
      </c>
      <c r="I1346" s="120">
        <f>'municipal manager'!I224</f>
        <v>0</v>
      </c>
      <c r="J1346" s="120">
        <f>'municipal manager'!J224</f>
        <v>0</v>
      </c>
      <c r="K1346" s="123">
        <f>'municipal manager'!K224</f>
        <v>0</v>
      </c>
    </row>
    <row r="1347" spans="1:11" x14ac:dyDescent="0.2">
      <c r="A1347" s="117" t="s">
        <v>633</v>
      </c>
      <c r="B1347" s="118" t="s">
        <v>130</v>
      </c>
      <c r="C1347" s="119">
        <v>538452</v>
      </c>
      <c r="D1347" s="119">
        <v>47687.41</v>
      </c>
      <c r="E1347" s="119">
        <v>286124.46000000002</v>
      </c>
      <c r="F1347" s="119">
        <v>252327.54</v>
      </c>
      <c r="G1347" s="119">
        <v>53.13</v>
      </c>
      <c r="H1347" s="120">
        <f>'municipal manager'!H225</f>
        <v>0</v>
      </c>
      <c r="I1347" s="120">
        <f>'municipal manager'!I225</f>
        <v>538452</v>
      </c>
      <c r="J1347" s="120">
        <f>'municipal manager'!J225</f>
        <v>570759.12</v>
      </c>
      <c r="K1347" s="123">
        <f>'municipal manager'!K225</f>
        <v>605004.66720000003</v>
      </c>
    </row>
    <row r="1348" spans="1:11" x14ac:dyDescent="0.2">
      <c r="A1348" s="117" t="s">
        <v>634</v>
      </c>
      <c r="B1348" s="118" t="s">
        <v>131</v>
      </c>
      <c r="C1348" s="119">
        <v>53116</v>
      </c>
      <c r="D1348" s="119">
        <v>47687.41</v>
      </c>
      <c r="E1348" s="119">
        <v>47687.41</v>
      </c>
      <c r="F1348" s="119">
        <v>5428.59</v>
      </c>
      <c r="G1348" s="119">
        <v>89.77</v>
      </c>
      <c r="H1348" s="120">
        <f>'municipal manager'!H226</f>
        <v>0</v>
      </c>
      <c r="I1348" s="120">
        <f>'municipal manager'!I226</f>
        <v>53116</v>
      </c>
      <c r="J1348" s="120">
        <f>'municipal manager'!J226</f>
        <v>56302.96</v>
      </c>
      <c r="K1348" s="123">
        <f>'municipal manager'!K226</f>
        <v>59681.137600000002</v>
      </c>
    </row>
    <row r="1349" spans="1:11" x14ac:dyDescent="0.2">
      <c r="A1349" s="117" t="s">
        <v>635</v>
      </c>
      <c r="B1349" s="118" t="s">
        <v>132</v>
      </c>
      <c r="C1349" s="119">
        <v>24000</v>
      </c>
      <c r="D1349" s="119">
        <v>2000</v>
      </c>
      <c r="E1349" s="119">
        <v>12000</v>
      </c>
      <c r="F1349" s="119">
        <v>12000</v>
      </c>
      <c r="G1349" s="119">
        <v>50</v>
      </c>
      <c r="H1349" s="120">
        <f>'municipal manager'!H227</f>
        <v>0</v>
      </c>
      <c r="I1349" s="120">
        <f>'municipal manager'!I227</f>
        <v>24000</v>
      </c>
      <c r="J1349" s="120">
        <f>'municipal manager'!J227</f>
        <v>25440</v>
      </c>
      <c r="K1349" s="123">
        <f>'municipal manager'!K227</f>
        <v>26966.400000000001</v>
      </c>
    </row>
    <row r="1350" spans="1:11" x14ac:dyDescent="0.2">
      <c r="A1350" s="117" t="s">
        <v>636</v>
      </c>
      <c r="B1350" s="118" t="s">
        <v>133</v>
      </c>
      <c r="C1350" s="119">
        <v>6264</v>
      </c>
      <c r="D1350" s="119">
        <v>852.37</v>
      </c>
      <c r="E1350" s="119">
        <v>5114.22</v>
      </c>
      <c r="F1350" s="119">
        <v>1149.78</v>
      </c>
      <c r="G1350" s="119">
        <v>81.64</v>
      </c>
      <c r="H1350" s="120">
        <f>'municipal manager'!H228</f>
        <v>0</v>
      </c>
      <c r="I1350" s="120">
        <f>'municipal manager'!I228</f>
        <v>6264</v>
      </c>
      <c r="J1350" s="120">
        <f>'municipal manager'!J228</f>
        <v>6639.84</v>
      </c>
      <c r="K1350" s="123">
        <f>'municipal manager'!K228</f>
        <v>7038.2304000000004</v>
      </c>
    </row>
    <row r="1351" spans="1:11" x14ac:dyDescent="0.2">
      <c r="A1351" s="117" t="s">
        <v>637</v>
      </c>
      <c r="B1351" s="118" t="s">
        <v>135</v>
      </c>
      <c r="C1351" s="119">
        <v>17702</v>
      </c>
      <c r="D1351" s="119">
        <v>0</v>
      </c>
      <c r="E1351" s="119">
        <v>0</v>
      </c>
      <c r="F1351" s="119">
        <v>17702</v>
      </c>
      <c r="G1351" s="119">
        <v>0</v>
      </c>
      <c r="H1351" s="120">
        <f>'municipal manager'!H229</f>
        <v>0</v>
      </c>
      <c r="I1351" s="120">
        <f>'municipal manager'!I229</f>
        <v>17702</v>
      </c>
      <c r="J1351" s="120">
        <f>'municipal manager'!J229</f>
        <v>18764.12</v>
      </c>
      <c r="K1351" s="123">
        <f>'municipal manager'!K229</f>
        <v>19889.967199999999</v>
      </c>
    </row>
    <row r="1352" spans="1:11" x14ac:dyDescent="0.2">
      <c r="A1352" s="117" t="s">
        <v>638</v>
      </c>
      <c r="B1352" s="118" t="s">
        <v>136</v>
      </c>
      <c r="C1352" s="119">
        <v>134613</v>
      </c>
      <c r="D1352" s="119">
        <v>11921.85</v>
      </c>
      <c r="E1352" s="119">
        <v>71531.100000000006</v>
      </c>
      <c r="F1352" s="119">
        <v>63081.9</v>
      </c>
      <c r="G1352" s="119">
        <v>53.13</v>
      </c>
      <c r="H1352" s="120">
        <f>'municipal manager'!H230</f>
        <v>0</v>
      </c>
      <c r="I1352" s="120">
        <f>'municipal manager'!I230</f>
        <v>134613</v>
      </c>
      <c r="J1352" s="120">
        <f>'municipal manager'!J230</f>
        <v>142689.78</v>
      </c>
      <c r="K1352" s="123">
        <f>'municipal manager'!K230</f>
        <v>151251.16680000001</v>
      </c>
    </row>
    <row r="1353" spans="1:11" x14ac:dyDescent="0.2">
      <c r="A1353" s="117" t="s">
        <v>639</v>
      </c>
      <c r="B1353" s="118" t="s">
        <v>138</v>
      </c>
      <c r="C1353" s="119">
        <v>10769</v>
      </c>
      <c r="D1353" s="119">
        <v>0</v>
      </c>
      <c r="E1353" s="119">
        <v>0</v>
      </c>
      <c r="F1353" s="119">
        <v>10769</v>
      </c>
      <c r="G1353" s="119">
        <v>0</v>
      </c>
      <c r="H1353" s="120">
        <f>'municipal manager'!H231</f>
        <v>0</v>
      </c>
      <c r="I1353" s="120">
        <f>'municipal manager'!I231</f>
        <v>10769</v>
      </c>
      <c r="J1353" s="120">
        <f>'municipal manager'!J231</f>
        <v>11415.14</v>
      </c>
      <c r="K1353" s="123">
        <f>'municipal manager'!K231</f>
        <v>12100.0484</v>
      </c>
    </row>
    <row r="1354" spans="1:11" x14ac:dyDescent="0.2">
      <c r="A1354" s="117" t="s">
        <v>640</v>
      </c>
      <c r="B1354" s="118" t="s">
        <v>142</v>
      </c>
      <c r="C1354" s="119">
        <v>15692</v>
      </c>
      <c r="D1354" s="119">
        <v>1307.7</v>
      </c>
      <c r="E1354" s="119">
        <v>7846.2</v>
      </c>
      <c r="F1354" s="119">
        <v>7845.8</v>
      </c>
      <c r="G1354" s="119">
        <v>50</v>
      </c>
      <c r="H1354" s="120">
        <f>'municipal manager'!H232</f>
        <v>0</v>
      </c>
      <c r="I1354" s="120">
        <f>'municipal manager'!I232</f>
        <v>15692</v>
      </c>
      <c r="J1354" s="120">
        <f>'municipal manager'!J232</f>
        <v>16633.52</v>
      </c>
      <c r="K1354" s="123">
        <f>'municipal manager'!K232</f>
        <v>17631.531200000001</v>
      </c>
    </row>
    <row r="1355" spans="1:11" x14ac:dyDescent="0.2">
      <c r="A1355" s="117"/>
      <c r="B1355" s="118"/>
      <c r="C1355" s="119"/>
      <c r="D1355" s="119"/>
      <c r="E1355" s="119"/>
      <c r="F1355" s="119"/>
      <c r="G1355" s="119"/>
      <c r="H1355" s="120">
        <f>'municipal manager'!H233</f>
        <v>0</v>
      </c>
      <c r="I1355" s="120">
        <f>'municipal manager'!I233</f>
        <v>0</v>
      </c>
      <c r="J1355" s="120">
        <f>'municipal manager'!J233</f>
        <v>0</v>
      </c>
      <c r="K1355" s="123">
        <f>'municipal manager'!K233</f>
        <v>0</v>
      </c>
    </row>
    <row r="1356" spans="1:11" s="116" customFormat="1" ht="15" x14ac:dyDescent="0.25">
      <c r="A1356" s="111"/>
      <c r="B1356" s="112" t="s">
        <v>143</v>
      </c>
      <c r="C1356" s="113">
        <v>800608</v>
      </c>
      <c r="D1356" s="113">
        <v>111456.74</v>
      </c>
      <c r="E1356" s="113">
        <v>430303.39</v>
      </c>
      <c r="F1356" s="113">
        <v>370304.61</v>
      </c>
      <c r="G1356" s="113">
        <v>53.74</v>
      </c>
      <c r="H1356" s="120">
        <f>'municipal manager'!H234</f>
        <v>0</v>
      </c>
      <c r="I1356" s="120">
        <f>'municipal manager'!I234</f>
        <v>800608</v>
      </c>
      <c r="J1356" s="120">
        <f>'municipal manager'!J234</f>
        <v>848644.48</v>
      </c>
      <c r="K1356" s="123">
        <f>'municipal manager'!K234</f>
        <v>899563.14879999997</v>
      </c>
    </row>
    <row r="1357" spans="1:11" s="116" customFormat="1" ht="15" x14ac:dyDescent="0.25">
      <c r="A1357" s="111"/>
      <c r="B1357" s="112"/>
      <c r="C1357" s="113"/>
      <c r="D1357" s="113"/>
      <c r="E1357" s="113"/>
      <c r="F1357" s="113"/>
      <c r="G1357" s="113"/>
      <c r="H1357" s="120">
        <f>'municipal manager'!H235</f>
        <v>0</v>
      </c>
      <c r="I1357" s="120">
        <f>'municipal manager'!I235</f>
        <v>0</v>
      </c>
      <c r="J1357" s="120">
        <f>'municipal manager'!J235</f>
        <v>0</v>
      </c>
      <c r="K1357" s="123">
        <f>'municipal manager'!K235</f>
        <v>0</v>
      </c>
    </row>
    <row r="1358" spans="1:11" s="116" customFormat="1" ht="15" x14ac:dyDescent="0.25">
      <c r="A1358" s="111"/>
      <c r="B1358" s="112" t="s">
        <v>144</v>
      </c>
      <c r="C1358" s="113"/>
      <c r="D1358" s="113"/>
      <c r="E1358" s="113"/>
      <c r="F1358" s="113"/>
      <c r="G1358" s="113"/>
      <c r="H1358" s="120">
        <f>'municipal manager'!H236</f>
        <v>0</v>
      </c>
      <c r="I1358" s="120">
        <f>'municipal manager'!I236</f>
        <v>0</v>
      </c>
      <c r="J1358" s="120">
        <f>'municipal manager'!J236</f>
        <v>0</v>
      </c>
      <c r="K1358" s="123">
        <f>'municipal manager'!K236</f>
        <v>0</v>
      </c>
    </row>
    <row r="1359" spans="1:11" x14ac:dyDescent="0.2">
      <c r="A1359" s="117"/>
      <c r="B1359" s="118"/>
      <c r="C1359" s="119"/>
      <c r="D1359" s="119"/>
      <c r="E1359" s="119"/>
      <c r="F1359" s="119"/>
      <c r="G1359" s="119"/>
      <c r="H1359" s="120">
        <f>'municipal manager'!H237</f>
        <v>0</v>
      </c>
      <c r="I1359" s="120">
        <f>'municipal manager'!I237</f>
        <v>0</v>
      </c>
      <c r="J1359" s="120">
        <f>'municipal manager'!J237</f>
        <v>0</v>
      </c>
      <c r="K1359" s="123">
        <f>'municipal manager'!K237</f>
        <v>0</v>
      </c>
    </row>
    <row r="1360" spans="1:11" x14ac:dyDescent="0.2">
      <c r="A1360" s="117" t="s">
        <v>641</v>
      </c>
      <c r="B1360" s="118" t="s">
        <v>145</v>
      </c>
      <c r="C1360" s="119">
        <v>76</v>
      </c>
      <c r="D1360" s="119">
        <v>8.75</v>
      </c>
      <c r="E1360" s="119">
        <v>52.5</v>
      </c>
      <c r="F1360" s="119">
        <v>23.5</v>
      </c>
      <c r="G1360" s="119">
        <v>69.069999999999993</v>
      </c>
      <c r="H1360" s="120">
        <f>'municipal manager'!H238</f>
        <v>0</v>
      </c>
      <c r="I1360" s="120">
        <f>'municipal manager'!I238</f>
        <v>76</v>
      </c>
      <c r="J1360" s="120">
        <f>'municipal manager'!J238</f>
        <v>80.56</v>
      </c>
      <c r="K1360" s="123">
        <f>'municipal manager'!K238</f>
        <v>85.393600000000006</v>
      </c>
    </row>
    <row r="1361" spans="1:11" x14ac:dyDescent="0.2">
      <c r="A1361" s="117" t="s">
        <v>642</v>
      </c>
      <c r="B1361" s="118" t="s">
        <v>146</v>
      </c>
      <c r="C1361" s="119">
        <v>33595</v>
      </c>
      <c r="D1361" s="119">
        <v>3657.6</v>
      </c>
      <c r="E1361" s="119">
        <v>21945.599999999999</v>
      </c>
      <c r="F1361" s="119">
        <v>11649.4</v>
      </c>
      <c r="G1361" s="119">
        <v>65.319999999999993</v>
      </c>
      <c r="H1361" s="120">
        <f>'municipal manager'!H239</f>
        <v>0</v>
      </c>
      <c r="I1361" s="120">
        <f>'municipal manager'!I239</f>
        <v>33595</v>
      </c>
      <c r="J1361" s="120">
        <f>'municipal manager'!J239</f>
        <v>35610.699999999997</v>
      </c>
      <c r="K1361" s="123">
        <f>'municipal manager'!K239</f>
        <v>37747.341999999997</v>
      </c>
    </row>
    <row r="1362" spans="1:11" x14ac:dyDescent="0.2">
      <c r="A1362" s="117" t="s">
        <v>643</v>
      </c>
      <c r="B1362" s="118" t="s">
        <v>147</v>
      </c>
      <c r="C1362" s="119">
        <v>118459</v>
      </c>
      <c r="D1362" s="119">
        <v>10491.23</v>
      </c>
      <c r="E1362" s="119">
        <v>62947.39</v>
      </c>
      <c r="F1362" s="119">
        <v>55511.61</v>
      </c>
      <c r="G1362" s="119">
        <v>53.13</v>
      </c>
      <c r="H1362" s="120">
        <f>'municipal manager'!H240</f>
        <v>0</v>
      </c>
      <c r="I1362" s="120">
        <f>'municipal manager'!I240</f>
        <v>118459</v>
      </c>
      <c r="J1362" s="120">
        <f>'municipal manager'!J240</f>
        <v>125566.54</v>
      </c>
      <c r="K1362" s="123">
        <f>'municipal manager'!K240</f>
        <v>133100.5324</v>
      </c>
    </row>
    <row r="1363" spans="1:11" x14ac:dyDescent="0.2">
      <c r="A1363" s="117" t="s">
        <v>644</v>
      </c>
      <c r="B1363" s="118" t="s">
        <v>148</v>
      </c>
      <c r="C1363" s="119">
        <v>1784</v>
      </c>
      <c r="D1363" s="119">
        <v>148.72</v>
      </c>
      <c r="E1363" s="119">
        <v>892.32</v>
      </c>
      <c r="F1363" s="119">
        <v>891.68</v>
      </c>
      <c r="G1363" s="119">
        <v>50.01</v>
      </c>
      <c r="H1363" s="120">
        <f>'municipal manager'!H241</f>
        <v>0</v>
      </c>
      <c r="I1363" s="120">
        <f>'municipal manager'!I241</f>
        <v>1784</v>
      </c>
      <c r="J1363" s="120">
        <f>'municipal manager'!J241</f>
        <v>1891.04</v>
      </c>
      <c r="K1363" s="123">
        <f>'municipal manager'!K241</f>
        <v>2004.5023999999999</v>
      </c>
    </row>
    <row r="1364" spans="1:11" x14ac:dyDescent="0.2">
      <c r="A1364" s="117"/>
      <c r="B1364" s="118"/>
      <c r="C1364" s="119"/>
      <c r="D1364" s="119"/>
      <c r="E1364" s="119"/>
      <c r="F1364" s="119"/>
      <c r="G1364" s="119"/>
      <c r="H1364" s="120">
        <f>'municipal manager'!H242</f>
        <v>0</v>
      </c>
      <c r="I1364" s="120">
        <f>'municipal manager'!I242</f>
        <v>0</v>
      </c>
      <c r="J1364" s="120">
        <f>'municipal manager'!J242</f>
        <v>0</v>
      </c>
      <c r="K1364" s="123">
        <f>'municipal manager'!K242</f>
        <v>0</v>
      </c>
    </row>
    <row r="1365" spans="1:11" s="116" customFormat="1" ht="15" x14ac:dyDescent="0.25">
      <c r="A1365" s="111"/>
      <c r="B1365" s="112" t="s">
        <v>149</v>
      </c>
      <c r="C1365" s="113">
        <v>153914</v>
      </c>
      <c r="D1365" s="113">
        <v>14306.3</v>
      </c>
      <c r="E1365" s="113">
        <v>85837.81</v>
      </c>
      <c r="F1365" s="113">
        <v>68076.19</v>
      </c>
      <c r="G1365" s="113">
        <v>55.76</v>
      </c>
      <c r="H1365" s="120">
        <f>'municipal manager'!H243</f>
        <v>0</v>
      </c>
      <c r="I1365" s="120">
        <f>'municipal manager'!I243</f>
        <v>153914</v>
      </c>
      <c r="J1365" s="120">
        <f>'municipal manager'!J243</f>
        <v>163148.84</v>
      </c>
      <c r="K1365" s="123">
        <f>'municipal manager'!K243</f>
        <v>172937.77040000001</v>
      </c>
    </row>
    <row r="1366" spans="1:11" s="116" customFormat="1" ht="15" x14ac:dyDescent="0.25">
      <c r="A1366" s="111"/>
      <c r="B1366" s="112"/>
      <c r="C1366" s="113"/>
      <c r="D1366" s="113"/>
      <c r="E1366" s="113"/>
      <c r="F1366" s="113"/>
      <c r="G1366" s="113"/>
      <c r="H1366" s="120">
        <f>'municipal manager'!H244</f>
        <v>0</v>
      </c>
      <c r="I1366" s="120">
        <f>'municipal manager'!I244</f>
        <v>0</v>
      </c>
      <c r="J1366" s="120">
        <f>'municipal manager'!J244</f>
        <v>0</v>
      </c>
      <c r="K1366" s="123">
        <f>'municipal manager'!K244</f>
        <v>0</v>
      </c>
    </row>
    <row r="1367" spans="1:11" s="116" customFormat="1" ht="15" x14ac:dyDescent="0.25">
      <c r="A1367" s="111"/>
      <c r="B1367" s="112" t="s">
        <v>150</v>
      </c>
      <c r="C1367" s="113"/>
      <c r="D1367" s="113"/>
      <c r="E1367" s="113"/>
      <c r="F1367" s="113"/>
      <c r="G1367" s="113"/>
      <c r="H1367" s="120">
        <f>'municipal manager'!H245</f>
        <v>0</v>
      </c>
      <c r="I1367" s="120">
        <f>'municipal manager'!I245</f>
        <v>0</v>
      </c>
      <c r="J1367" s="120">
        <f>'municipal manager'!J245</f>
        <v>0</v>
      </c>
      <c r="K1367" s="123">
        <f>'municipal manager'!K245</f>
        <v>0</v>
      </c>
    </row>
    <row r="1368" spans="1:11" x14ac:dyDescent="0.2">
      <c r="A1368" s="117"/>
      <c r="B1368" s="118"/>
      <c r="C1368" s="119"/>
      <c r="D1368" s="119"/>
      <c r="E1368" s="119"/>
      <c r="F1368" s="119"/>
      <c r="G1368" s="119"/>
      <c r="H1368" s="120">
        <f>'municipal manager'!H246</f>
        <v>0</v>
      </c>
      <c r="I1368" s="120">
        <f>'municipal manager'!I246</f>
        <v>0</v>
      </c>
      <c r="J1368" s="120">
        <f>'municipal manager'!J246</f>
        <v>0</v>
      </c>
      <c r="K1368" s="123">
        <f>'municipal manager'!K246</f>
        <v>0</v>
      </c>
    </row>
    <row r="1369" spans="1:11" x14ac:dyDescent="0.2">
      <c r="A1369" s="117" t="s">
        <v>645</v>
      </c>
      <c r="B1369" s="118" t="s">
        <v>151</v>
      </c>
      <c r="C1369" s="119">
        <v>19592</v>
      </c>
      <c r="D1369" s="119">
        <v>0</v>
      </c>
      <c r="E1369" s="119">
        <v>0</v>
      </c>
      <c r="F1369" s="119">
        <v>19592</v>
      </c>
      <c r="G1369" s="119">
        <v>0</v>
      </c>
      <c r="H1369" s="120">
        <f>'municipal manager'!H247</f>
        <v>0</v>
      </c>
      <c r="I1369" s="120">
        <f>'municipal manager'!I247</f>
        <v>19592</v>
      </c>
      <c r="J1369" s="120">
        <f>'municipal manager'!J247</f>
        <v>20767.52</v>
      </c>
      <c r="K1369" s="123">
        <f>'municipal manager'!K247</f>
        <v>22013.571199999998</v>
      </c>
    </row>
    <row r="1370" spans="1:11" x14ac:dyDescent="0.2">
      <c r="A1370" s="117" t="s">
        <v>646</v>
      </c>
      <c r="B1370" s="118" t="s">
        <v>152</v>
      </c>
      <c r="C1370" s="119">
        <v>18651</v>
      </c>
      <c r="D1370" s="119">
        <v>0</v>
      </c>
      <c r="E1370" s="119">
        <v>0</v>
      </c>
      <c r="F1370" s="119">
        <v>18651</v>
      </c>
      <c r="G1370" s="119">
        <v>0</v>
      </c>
      <c r="H1370" s="120">
        <f>'municipal manager'!H248</f>
        <v>0</v>
      </c>
      <c r="I1370" s="120">
        <f>'municipal manager'!I248</f>
        <v>18651</v>
      </c>
      <c r="J1370" s="120">
        <f>'municipal manager'!J248</f>
        <v>19770.060000000001</v>
      </c>
      <c r="K1370" s="123">
        <f>'municipal manager'!K248</f>
        <v>20956.263600000002</v>
      </c>
    </row>
    <row r="1371" spans="1:11" x14ac:dyDescent="0.2">
      <c r="A1371" s="117" t="s">
        <v>647</v>
      </c>
      <c r="B1371" s="118" t="s">
        <v>153</v>
      </c>
      <c r="C1371" s="119">
        <v>5710</v>
      </c>
      <c r="D1371" s="119">
        <v>0</v>
      </c>
      <c r="E1371" s="119">
        <v>0</v>
      </c>
      <c r="F1371" s="119">
        <v>5710</v>
      </c>
      <c r="G1371" s="119">
        <v>0</v>
      </c>
      <c r="H1371" s="120">
        <f>'municipal manager'!H249</f>
        <v>0</v>
      </c>
      <c r="I1371" s="120">
        <f>'municipal manager'!I249</f>
        <v>5710</v>
      </c>
      <c r="J1371" s="120">
        <f>'municipal manager'!J249</f>
        <v>6052.6</v>
      </c>
      <c r="K1371" s="123">
        <f>'municipal manager'!K249</f>
        <v>6415.7560000000003</v>
      </c>
    </row>
    <row r="1372" spans="1:11" x14ac:dyDescent="0.2">
      <c r="A1372" s="117"/>
      <c r="B1372" s="118"/>
      <c r="C1372" s="119"/>
      <c r="D1372" s="119"/>
      <c r="E1372" s="119"/>
      <c r="F1372" s="119"/>
      <c r="G1372" s="119"/>
      <c r="H1372" s="120">
        <f>'municipal manager'!H250</f>
        <v>0</v>
      </c>
      <c r="I1372" s="120">
        <f>'municipal manager'!I250</f>
        <v>0</v>
      </c>
      <c r="J1372" s="120">
        <f>'municipal manager'!J250</f>
        <v>0</v>
      </c>
      <c r="K1372" s="123">
        <f>'municipal manager'!K250</f>
        <v>0</v>
      </c>
    </row>
    <row r="1373" spans="1:11" s="116" customFormat="1" ht="15" x14ac:dyDescent="0.25">
      <c r="A1373" s="111"/>
      <c r="B1373" s="112" t="s">
        <v>154</v>
      </c>
      <c r="C1373" s="113">
        <v>43953</v>
      </c>
      <c r="D1373" s="113">
        <v>0</v>
      </c>
      <c r="E1373" s="113">
        <v>0</v>
      </c>
      <c r="F1373" s="113">
        <v>43953</v>
      </c>
      <c r="G1373" s="113">
        <v>0</v>
      </c>
      <c r="H1373" s="120">
        <f>'municipal manager'!H251</f>
        <v>0</v>
      </c>
      <c r="I1373" s="120">
        <f>'municipal manager'!I251</f>
        <v>43953</v>
      </c>
      <c r="J1373" s="120">
        <f>'municipal manager'!J251</f>
        <v>46590.18</v>
      </c>
      <c r="K1373" s="123">
        <f>'municipal manager'!K251</f>
        <v>49385.590799999998</v>
      </c>
    </row>
    <row r="1374" spans="1:11" s="116" customFormat="1" ht="15" x14ac:dyDescent="0.25">
      <c r="A1374" s="111"/>
      <c r="B1374" s="112"/>
      <c r="C1374" s="113"/>
      <c r="D1374" s="113"/>
      <c r="E1374" s="113"/>
      <c r="F1374" s="113"/>
      <c r="G1374" s="113"/>
      <c r="H1374" s="120">
        <f>'municipal manager'!H252</f>
        <v>0</v>
      </c>
      <c r="I1374" s="120">
        <f>'municipal manager'!I252</f>
        <v>0</v>
      </c>
      <c r="J1374" s="120">
        <f>'municipal manager'!J252</f>
        <v>0</v>
      </c>
      <c r="K1374" s="123">
        <f>'municipal manager'!K252</f>
        <v>0</v>
      </c>
    </row>
    <row r="1375" spans="1:11" s="116" customFormat="1" ht="15" x14ac:dyDescent="0.25">
      <c r="A1375" s="111"/>
      <c r="B1375" s="112" t="s">
        <v>155</v>
      </c>
      <c r="C1375" s="113">
        <v>998475</v>
      </c>
      <c r="D1375" s="113">
        <v>125763.04</v>
      </c>
      <c r="E1375" s="113">
        <v>516141.2</v>
      </c>
      <c r="F1375" s="113">
        <v>482333.8</v>
      </c>
      <c r="G1375" s="113">
        <v>51.69</v>
      </c>
      <c r="H1375" s="120">
        <f>'municipal manager'!H253</f>
        <v>0</v>
      </c>
      <c r="I1375" s="120">
        <f>'municipal manager'!I253</f>
        <v>998475</v>
      </c>
      <c r="J1375" s="120">
        <f>'municipal manager'!J253</f>
        <v>1058383.5</v>
      </c>
      <c r="K1375" s="123">
        <f>'municipal manager'!K253</f>
        <v>1121886.51</v>
      </c>
    </row>
    <row r="1376" spans="1:11" s="116" customFormat="1" ht="15" x14ac:dyDescent="0.25">
      <c r="A1376" s="111"/>
      <c r="B1376" s="112"/>
      <c r="C1376" s="113"/>
      <c r="D1376" s="113"/>
      <c r="E1376" s="113"/>
      <c r="F1376" s="113"/>
      <c r="G1376" s="113"/>
      <c r="H1376" s="120">
        <f>'municipal manager'!H254</f>
        <v>0</v>
      </c>
      <c r="I1376" s="120">
        <f>'municipal manager'!I254</f>
        <v>0</v>
      </c>
      <c r="J1376" s="120">
        <f>'municipal manager'!J254</f>
        <v>0</v>
      </c>
      <c r="K1376" s="123">
        <f>'municipal manager'!K254</f>
        <v>0</v>
      </c>
    </row>
    <row r="1377" spans="1:11" s="116" customFormat="1" ht="15" x14ac:dyDescent="0.25">
      <c r="A1377" s="111"/>
      <c r="B1377" s="112" t="s">
        <v>156</v>
      </c>
      <c r="C1377" s="113">
        <v>998475</v>
      </c>
      <c r="D1377" s="113">
        <v>125763.04</v>
      </c>
      <c r="E1377" s="113">
        <v>516141.2</v>
      </c>
      <c r="F1377" s="113">
        <v>482333.8</v>
      </c>
      <c r="G1377" s="113">
        <v>51.69</v>
      </c>
      <c r="H1377" s="120">
        <f>'municipal manager'!H255</f>
        <v>0</v>
      </c>
      <c r="I1377" s="120">
        <f>'municipal manager'!I255</f>
        <v>998475</v>
      </c>
      <c r="J1377" s="120">
        <f>'municipal manager'!J255</f>
        <v>1058383.5</v>
      </c>
      <c r="K1377" s="123">
        <f>'municipal manager'!K255</f>
        <v>1121886.51</v>
      </c>
    </row>
    <row r="1378" spans="1:11" x14ac:dyDescent="0.2">
      <c r="A1378" s="117"/>
      <c r="B1378" s="118"/>
      <c r="C1378" s="119"/>
      <c r="D1378" s="119"/>
      <c r="E1378" s="119"/>
      <c r="F1378" s="119"/>
      <c r="G1378" s="119"/>
      <c r="H1378" s="120">
        <f>'municipal manager'!H256</f>
        <v>0</v>
      </c>
      <c r="I1378" s="120">
        <f>'municipal manager'!I256</f>
        <v>0</v>
      </c>
      <c r="J1378" s="120">
        <f>'municipal manager'!J256</f>
        <v>0</v>
      </c>
      <c r="K1378" s="123">
        <f>'municipal manager'!K256</f>
        <v>0</v>
      </c>
    </row>
    <row r="1379" spans="1:11" s="116" customFormat="1" ht="15" x14ac:dyDescent="0.25">
      <c r="A1379" s="111"/>
      <c r="B1379" s="112" t="s">
        <v>218</v>
      </c>
      <c r="C1379" s="113"/>
      <c r="D1379" s="113"/>
      <c r="E1379" s="113"/>
      <c r="F1379" s="113"/>
      <c r="G1379" s="113"/>
      <c r="H1379" s="120">
        <f>'municipal manager'!H257</f>
        <v>0</v>
      </c>
      <c r="I1379" s="120">
        <f>'municipal manager'!I257</f>
        <v>0</v>
      </c>
      <c r="J1379" s="120">
        <f>'municipal manager'!J257</f>
        <v>0</v>
      </c>
      <c r="K1379" s="123">
        <f>'municipal manager'!K257</f>
        <v>0</v>
      </c>
    </row>
    <row r="1380" spans="1:11" x14ac:dyDescent="0.2">
      <c r="A1380" s="117"/>
      <c r="B1380" s="118"/>
      <c r="C1380" s="119"/>
      <c r="D1380" s="119"/>
      <c r="E1380" s="119"/>
      <c r="F1380" s="119"/>
      <c r="G1380" s="119"/>
      <c r="H1380" s="120">
        <f>'municipal manager'!H258</f>
        <v>0</v>
      </c>
      <c r="I1380" s="120">
        <f>'municipal manager'!I258</f>
        <v>0</v>
      </c>
      <c r="J1380" s="120">
        <f>'municipal manager'!J258</f>
        <v>0</v>
      </c>
      <c r="K1380" s="123">
        <f>'municipal manager'!K258</f>
        <v>0</v>
      </c>
    </row>
    <row r="1381" spans="1:11" x14ac:dyDescent="0.2">
      <c r="A1381" s="117" t="s">
        <v>648</v>
      </c>
      <c r="B1381" s="118" t="s">
        <v>243</v>
      </c>
      <c r="C1381" s="119">
        <v>0</v>
      </c>
      <c r="D1381" s="119">
        <v>1099.93</v>
      </c>
      <c r="E1381" s="119">
        <v>4319.12</v>
      </c>
      <c r="F1381" s="119">
        <v>-4319.12</v>
      </c>
      <c r="G1381" s="119">
        <v>0</v>
      </c>
      <c r="H1381" s="120">
        <f>'municipal manager'!H259</f>
        <v>0</v>
      </c>
      <c r="I1381" s="120">
        <f>'municipal manager'!I259</f>
        <v>0</v>
      </c>
      <c r="J1381" s="120">
        <f>'municipal manager'!J259</f>
        <v>0</v>
      </c>
      <c r="K1381" s="123">
        <f>'municipal manager'!K259</f>
        <v>0</v>
      </c>
    </row>
    <row r="1382" spans="1:11" s="125" customFormat="1" ht="15" x14ac:dyDescent="0.25">
      <c r="A1382" s="117"/>
      <c r="B1382" s="118" t="s">
        <v>1288</v>
      </c>
      <c r="C1382" s="119"/>
      <c r="D1382" s="119"/>
      <c r="E1382" s="119"/>
      <c r="F1382" s="119"/>
      <c r="G1382" s="119"/>
      <c r="H1382" s="120">
        <f>'municipal manager'!H260</f>
        <v>0</v>
      </c>
      <c r="I1382" s="120">
        <f>C1382+H1382</f>
        <v>0</v>
      </c>
      <c r="J1382" s="120">
        <f>'municipal manager'!J260</f>
        <v>0</v>
      </c>
      <c r="K1382" s="123">
        <f>'municipal manager'!K260</f>
        <v>0</v>
      </c>
    </row>
    <row r="1383" spans="1:11" x14ac:dyDescent="0.2">
      <c r="A1383" s="117" t="s">
        <v>649</v>
      </c>
      <c r="B1383" s="118" t="s">
        <v>244</v>
      </c>
      <c r="C1383" s="119">
        <v>0</v>
      </c>
      <c r="D1383" s="119">
        <v>3186.53</v>
      </c>
      <c r="E1383" s="119">
        <v>27458.74</v>
      </c>
      <c r="F1383" s="119">
        <v>-27458.74</v>
      </c>
      <c r="G1383" s="119">
        <v>0</v>
      </c>
      <c r="H1383" s="120">
        <f>'municipal manager'!H261</f>
        <v>0</v>
      </c>
      <c r="I1383" s="120">
        <f>'municipal manager'!I261</f>
        <v>0</v>
      </c>
      <c r="J1383" s="120">
        <f>'municipal manager'!J261</f>
        <v>0</v>
      </c>
      <c r="K1383" s="123">
        <f>'municipal manager'!K261</f>
        <v>0</v>
      </c>
    </row>
    <row r="1384" spans="1:11" x14ac:dyDescent="0.2">
      <c r="A1384" s="117"/>
      <c r="B1384" s="118"/>
      <c r="C1384" s="119"/>
      <c r="D1384" s="119"/>
      <c r="E1384" s="119"/>
      <c r="F1384" s="119"/>
      <c r="G1384" s="119"/>
      <c r="H1384" s="120">
        <f>'municipal manager'!H262</f>
        <v>0</v>
      </c>
      <c r="I1384" s="120">
        <f>'municipal manager'!I262</f>
        <v>0</v>
      </c>
      <c r="J1384" s="120">
        <f>'municipal manager'!J262</f>
        <v>0</v>
      </c>
      <c r="K1384" s="123">
        <f>'municipal manager'!K262</f>
        <v>0</v>
      </c>
    </row>
    <row r="1385" spans="1:11" s="116" customFormat="1" ht="15" x14ac:dyDescent="0.25">
      <c r="A1385" s="111"/>
      <c r="B1385" s="112" t="s">
        <v>250</v>
      </c>
      <c r="C1385" s="113">
        <v>0</v>
      </c>
      <c r="D1385" s="113">
        <v>4286.46</v>
      </c>
      <c r="E1385" s="113">
        <v>31777.86</v>
      </c>
      <c r="F1385" s="113">
        <v>-31777.86</v>
      </c>
      <c r="G1385" s="113">
        <v>0</v>
      </c>
      <c r="H1385" s="120">
        <f>'municipal manager'!H263</f>
        <v>0</v>
      </c>
      <c r="I1385" s="120">
        <f>'municipal manager'!I263</f>
        <v>0</v>
      </c>
      <c r="J1385" s="120">
        <f>'municipal manager'!J263</f>
        <v>0</v>
      </c>
      <c r="K1385" s="123">
        <f>'municipal manager'!K263</f>
        <v>0</v>
      </c>
    </row>
    <row r="1386" spans="1:11" x14ac:dyDescent="0.2">
      <c r="A1386" s="117"/>
      <c r="B1386" s="118"/>
      <c r="C1386" s="119"/>
      <c r="D1386" s="119"/>
      <c r="E1386" s="119"/>
      <c r="F1386" s="119"/>
      <c r="G1386" s="119"/>
      <c r="H1386" s="120">
        <f>'municipal manager'!H264</f>
        <v>0</v>
      </c>
      <c r="I1386" s="120">
        <f>'municipal manager'!I264</f>
        <v>0</v>
      </c>
      <c r="J1386" s="120">
        <f>'municipal manager'!J264</f>
        <v>0</v>
      </c>
      <c r="K1386" s="123">
        <f>'municipal manager'!K264</f>
        <v>0</v>
      </c>
    </row>
    <row r="1387" spans="1:11" s="116" customFormat="1" ht="15" x14ac:dyDescent="0.25">
      <c r="A1387" s="111"/>
      <c r="B1387" s="112" t="s">
        <v>281</v>
      </c>
      <c r="C1387" s="113">
        <v>998475</v>
      </c>
      <c r="D1387" s="113">
        <v>130049.5</v>
      </c>
      <c r="E1387" s="113">
        <v>547919.06000000006</v>
      </c>
      <c r="F1387" s="113">
        <v>450555.94</v>
      </c>
      <c r="G1387" s="113">
        <v>54.87</v>
      </c>
      <c r="H1387" s="120">
        <f>'municipal manager'!H265</f>
        <v>0</v>
      </c>
      <c r="I1387" s="120">
        <f>'municipal manager'!I265</f>
        <v>998475</v>
      </c>
      <c r="J1387" s="120">
        <f>'municipal manager'!J265</f>
        <v>1058383.5</v>
      </c>
      <c r="K1387" s="123">
        <f>'municipal manager'!K265</f>
        <v>1121886.51</v>
      </c>
    </row>
    <row r="1388" spans="1:11" x14ac:dyDescent="0.2">
      <c r="A1388" s="117"/>
      <c r="B1388" s="118"/>
      <c r="C1388" s="119"/>
      <c r="D1388" s="119"/>
      <c r="E1388" s="119"/>
      <c r="F1388" s="119"/>
      <c r="G1388" s="119"/>
      <c r="H1388" s="120">
        <f>'municipal manager'!H266</f>
        <v>0</v>
      </c>
      <c r="I1388" s="120">
        <f>'municipal manager'!I266</f>
        <v>0</v>
      </c>
      <c r="J1388" s="120">
        <f>'municipal manager'!J266</f>
        <v>0</v>
      </c>
      <c r="K1388" s="123">
        <f>'municipal manager'!K266</f>
        <v>0</v>
      </c>
    </row>
    <row r="1389" spans="1:11" s="116" customFormat="1" ht="15" x14ac:dyDescent="0.25">
      <c r="A1389" s="111"/>
      <c r="B1389" s="112" t="s">
        <v>283</v>
      </c>
      <c r="C1389" s="113"/>
      <c r="D1389" s="113"/>
      <c r="E1389" s="113"/>
      <c r="F1389" s="113"/>
      <c r="G1389" s="113"/>
      <c r="H1389" s="120">
        <f>'municipal manager'!H267</f>
        <v>0</v>
      </c>
      <c r="I1389" s="120">
        <f>'municipal manager'!I267</f>
        <v>0</v>
      </c>
      <c r="J1389" s="120">
        <f>'municipal manager'!J267</f>
        <v>0</v>
      </c>
      <c r="K1389" s="123">
        <f>'municipal manager'!K267</f>
        <v>0</v>
      </c>
    </row>
    <row r="1390" spans="1:11" s="116" customFormat="1" ht="15" x14ac:dyDescent="0.25">
      <c r="A1390" s="111"/>
      <c r="B1390" s="112"/>
      <c r="C1390" s="113"/>
      <c r="D1390" s="113"/>
      <c r="E1390" s="113"/>
      <c r="F1390" s="113"/>
      <c r="G1390" s="113"/>
      <c r="H1390" s="120">
        <f>'municipal manager'!H268</f>
        <v>0</v>
      </c>
      <c r="I1390" s="120">
        <f>'municipal manager'!I268</f>
        <v>0</v>
      </c>
      <c r="J1390" s="120">
        <f>'municipal manager'!J268</f>
        <v>0</v>
      </c>
      <c r="K1390" s="123">
        <f>'municipal manager'!K268</f>
        <v>0</v>
      </c>
    </row>
    <row r="1391" spans="1:11" x14ac:dyDescent="0.2">
      <c r="A1391" s="117" t="s">
        <v>650</v>
      </c>
      <c r="B1391" s="118" t="s">
        <v>651</v>
      </c>
      <c r="C1391" s="119">
        <v>200000</v>
      </c>
      <c r="D1391" s="119">
        <v>0</v>
      </c>
      <c r="E1391" s="119">
        <v>0</v>
      </c>
      <c r="F1391" s="119">
        <v>200000</v>
      </c>
      <c r="G1391" s="119">
        <v>0</v>
      </c>
      <c r="H1391" s="120">
        <f>'municipal manager'!H269</f>
        <v>1200000</v>
      </c>
      <c r="I1391" s="120">
        <f>'municipal manager'!I269</f>
        <v>1400000</v>
      </c>
      <c r="J1391" s="120">
        <f>'municipal manager'!J269</f>
        <v>550000</v>
      </c>
      <c r="K1391" s="123">
        <f>'municipal manager'!K269</f>
        <v>400000</v>
      </c>
    </row>
    <row r="1392" spans="1:11" x14ac:dyDescent="0.2">
      <c r="A1392" s="117"/>
      <c r="B1392" s="118"/>
      <c r="C1392" s="119"/>
      <c r="D1392" s="119"/>
      <c r="E1392" s="119"/>
      <c r="F1392" s="119"/>
      <c r="G1392" s="119"/>
      <c r="H1392" s="120">
        <f>'municipal manager'!H270</f>
        <v>0</v>
      </c>
      <c r="I1392" s="120">
        <f>'municipal manager'!I270</f>
        <v>0</v>
      </c>
      <c r="J1392" s="120">
        <f>'municipal manager'!J270</f>
        <v>0</v>
      </c>
      <c r="K1392" s="123">
        <f>'municipal manager'!K270</f>
        <v>0</v>
      </c>
    </row>
    <row r="1393" spans="1:11" s="116" customFormat="1" ht="15" x14ac:dyDescent="0.25">
      <c r="A1393" s="111"/>
      <c r="B1393" s="112" t="s">
        <v>294</v>
      </c>
      <c r="C1393" s="113">
        <v>200000</v>
      </c>
      <c r="D1393" s="113">
        <v>0</v>
      </c>
      <c r="E1393" s="113">
        <v>0</v>
      </c>
      <c r="F1393" s="113">
        <v>200000</v>
      </c>
      <c r="G1393" s="113">
        <v>0</v>
      </c>
      <c r="H1393" s="120">
        <f>'municipal manager'!H271</f>
        <v>1200000</v>
      </c>
      <c r="I1393" s="120">
        <f>'municipal manager'!I271</f>
        <v>1400000</v>
      </c>
      <c r="J1393" s="120">
        <f>'municipal manager'!J271</f>
        <v>550000</v>
      </c>
      <c r="K1393" s="123">
        <f>'municipal manager'!K271</f>
        <v>400000</v>
      </c>
    </row>
    <row r="1394" spans="1:11" x14ac:dyDescent="0.2">
      <c r="A1394" s="117"/>
      <c r="B1394" s="118"/>
      <c r="C1394" s="119"/>
      <c r="D1394" s="119"/>
      <c r="E1394" s="119"/>
      <c r="F1394" s="119"/>
      <c r="G1394" s="119"/>
      <c r="H1394" s="120">
        <f>'municipal manager'!H272</f>
        <v>0</v>
      </c>
      <c r="I1394" s="120">
        <f>'municipal manager'!I272</f>
        <v>0</v>
      </c>
      <c r="J1394" s="120">
        <f>'municipal manager'!J272</f>
        <v>0</v>
      </c>
      <c r="K1394" s="123">
        <f>'municipal manager'!K272</f>
        <v>0</v>
      </c>
    </row>
    <row r="1395" spans="1:11" s="116" customFormat="1" ht="15" x14ac:dyDescent="0.25">
      <c r="A1395" s="111"/>
      <c r="B1395" s="112" t="s">
        <v>652</v>
      </c>
      <c r="C1395" s="113"/>
      <c r="D1395" s="113"/>
      <c r="E1395" s="113"/>
      <c r="F1395" s="113"/>
      <c r="G1395" s="113"/>
      <c r="H1395" s="120">
        <f>'municipal manager'!H273</f>
        <v>0</v>
      </c>
      <c r="I1395" s="120">
        <f>'municipal manager'!I273</f>
        <v>0</v>
      </c>
      <c r="J1395" s="120">
        <f>'municipal manager'!J273</f>
        <v>0</v>
      </c>
      <c r="K1395" s="123">
        <f>'municipal manager'!K273</f>
        <v>0</v>
      </c>
    </row>
    <row r="1396" spans="1:11" s="116" customFormat="1" ht="15" x14ac:dyDescent="0.25">
      <c r="A1396" s="111"/>
      <c r="B1396" s="112" t="s">
        <v>92</v>
      </c>
      <c r="C1396" s="113"/>
      <c r="D1396" s="113"/>
      <c r="E1396" s="113"/>
      <c r="F1396" s="113"/>
      <c r="G1396" s="113"/>
      <c r="H1396" s="120">
        <f>'municipal manager'!H274</f>
        <v>0</v>
      </c>
      <c r="I1396" s="120">
        <f>'municipal manager'!I274</f>
        <v>0</v>
      </c>
      <c r="J1396" s="120">
        <f>'municipal manager'!J274</f>
        <v>0</v>
      </c>
      <c r="K1396" s="123">
        <f>'municipal manager'!K274</f>
        <v>0</v>
      </c>
    </row>
    <row r="1397" spans="1:11" s="116" customFormat="1" ht="15" x14ac:dyDescent="0.25">
      <c r="A1397" s="111"/>
      <c r="B1397" s="112" t="s">
        <v>93</v>
      </c>
      <c r="C1397" s="113"/>
      <c r="D1397" s="113"/>
      <c r="E1397" s="113"/>
      <c r="F1397" s="113"/>
      <c r="G1397" s="113"/>
      <c r="H1397" s="120">
        <f>'municipal manager'!H275</f>
        <v>0</v>
      </c>
      <c r="I1397" s="120">
        <f>'municipal manager'!I275</f>
        <v>0</v>
      </c>
      <c r="J1397" s="120">
        <f>'municipal manager'!J275</f>
        <v>0</v>
      </c>
      <c r="K1397" s="123">
        <f>'municipal manager'!K275</f>
        <v>0</v>
      </c>
    </row>
    <row r="1398" spans="1:11" s="116" customFormat="1" ht="15" x14ac:dyDescent="0.25">
      <c r="A1398" s="111"/>
      <c r="B1398" s="112" t="s">
        <v>128</v>
      </c>
      <c r="C1398" s="113"/>
      <c r="D1398" s="113"/>
      <c r="E1398" s="113"/>
      <c r="F1398" s="113"/>
      <c r="G1398" s="113"/>
      <c r="H1398" s="120">
        <f>'municipal manager'!H276</f>
        <v>0</v>
      </c>
      <c r="I1398" s="120">
        <f>'municipal manager'!I276</f>
        <v>0</v>
      </c>
      <c r="J1398" s="120">
        <f>'municipal manager'!J276</f>
        <v>0</v>
      </c>
      <c r="K1398" s="123">
        <f>'municipal manager'!K276</f>
        <v>0</v>
      </c>
    </row>
    <row r="1399" spans="1:11" s="116" customFormat="1" ht="15" x14ac:dyDescent="0.25">
      <c r="A1399" s="111"/>
      <c r="B1399" s="112" t="s">
        <v>129</v>
      </c>
      <c r="C1399" s="113"/>
      <c r="D1399" s="113"/>
      <c r="E1399" s="113"/>
      <c r="F1399" s="113"/>
      <c r="G1399" s="113"/>
      <c r="H1399" s="120">
        <f>'municipal manager'!H277</f>
        <v>0</v>
      </c>
      <c r="I1399" s="120">
        <f>'municipal manager'!I277</f>
        <v>0</v>
      </c>
      <c r="J1399" s="120">
        <f>'municipal manager'!J277</f>
        <v>0</v>
      </c>
      <c r="K1399" s="123">
        <f>'municipal manager'!K277</f>
        <v>0</v>
      </c>
    </row>
    <row r="1400" spans="1:11" s="116" customFormat="1" ht="15" x14ac:dyDescent="0.25">
      <c r="A1400" s="111"/>
      <c r="B1400" s="112"/>
      <c r="C1400" s="113"/>
      <c r="D1400" s="113"/>
      <c r="E1400" s="113"/>
      <c r="F1400" s="113"/>
      <c r="G1400" s="113"/>
      <c r="H1400" s="120">
        <f>'municipal manager'!H278</f>
        <v>0</v>
      </c>
      <c r="I1400" s="120">
        <f>'municipal manager'!I278</f>
        <v>0</v>
      </c>
      <c r="J1400" s="120">
        <f>'municipal manager'!J278</f>
        <v>0</v>
      </c>
      <c r="K1400" s="123">
        <f>'municipal manager'!K278</f>
        <v>0</v>
      </c>
    </row>
    <row r="1401" spans="1:11" x14ac:dyDescent="0.2">
      <c r="A1401" s="117" t="s">
        <v>653</v>
      </c>
      <c r="B1401" s="118" t="s">
        <v>130</v>
      </c>
      <c r="C1401" s="119">
        <v>1205025</v>
      </c>
      <c r="D1401" s="119">
        <v>98188.98</v>
      </c>
      <c r="E1401" s="119">
        <v>587573.15</v>
      </c>
      <c r="F1401" s="119">
        <v>617451.85</v>
      </c>
      <c r="G1401" s="119">
        <v>48.76</v>
      </c>
      <c r="H1401" s="120">
        <f>'municipal manager'!H279</f>
        <v>0</v>
      </c>
      <c r="I1401" s="120">
        <f>'municipal manager'!I279</f>
        <v>1205025</v>
      </c>
      <c r="J1401" s="120">
        <f>'municipal manager'!J279</f>
        <v>1277326.5</v>
      </c>
      <c r="K1401" s="123">
        <f>'municipal manager'!K279</f>
        <v>1353966.09</v>
      </c>
    </row>
    <row r="1402" spans="1:11" x14ac:dyDescent="0.2">
      <c r="A1402" s="117" t="s">
        <v>654</v>
      </c>
      <c r="B1402" s="118" t="s">
        <v>130</v>
      </c>
      <c r="C1402" s="119">
        <v>100000</v>
      </c>
      <c r="D1402" s="119">
        <v>0</v>
      </c>
      <c r="E1402" s="119">
        <v>34008.32</v>
      </c>
      <c r="F1402" s="119">
        <v>65991.679999999993</v>
      </c>
      <c r="G1402" s="119">
        <v>34</v>
      </c>
      <c r="H1402" s="120">
        <f>'municipal manager'!H280</f>
        <v>-40991.679999999993</v>
      </c>
      <c r="I1402" s="120">
        <f>'municipal manager'!I280</f>
        <v>59008.320000000007</v>
      </c>
      <c r="J1402" s="120">
        <f>'municipal manager'!J280</f>
        <v>100000</v>
      </c>
      <c r="K1402" s="123">
        <f>'municipal manager'!K280</f>
        <v>100000</v>
      </c>
    </row>
    <row r="1403" spans="1:11" x14ac:dyDescent="0.2">
      <c r="A1403" s="117" t="s">
        <v>655</v>
      </c>
      <c r="B1403" s="118" t="s">
        <v>131</v>
      </c>
      <c r="C1403" s="119">
        <v>113910</v>
      </c>
      <c r="D1403" s="119">
        <v>0</v>
      </c>
      <c r="E1403" s="119">
        <v>22375.42</v>
      </c>
      <c r="F1403" s="119">
        <v>91534.58</v>
      </c>
      <c r="G1403" s="119">
        <v>19.64</v>
      </c>
      <c r="H1403" s="120">
        <f>'municipal manager'!H281</f>
        <v>0</v>
      </c>
      <c r="I1403" s="120">
        <f>'municipal manager'!I281</f>
        <v>113910</v>
      </c>
      <c r="J1403" s="120">
        <f>'municipal manager'!J281</f>
        <v>120744.6</v>
      </c>
      <c r="K1403" s="123">
        <f>'municipal manager'!K281</f>
        <v>127989.27600000001</v>
      </c>
    </row>
    <row r="1404" spans="1:11" x14ac:dyDescent="0.2">
      <c r="A1404" s="117" t="s">
        <v>656</v>
      </c>
      <c r="B1404" s="118" t="s">
        <v>132</v>
      </c>
      <c r="C1404" s="119">
        <v>52200</v>
      </c>
      <c r="D1404" s="119">
        <v>4347.75</v>
      </c>
      <c r="E1404" s="119">
        <v>24911.5</v>
      </c>
      <c r="F1404" s="119">
        <v>27288.5</v>
      </c>
      <c r="G1404" s="119">
        <v>47.72</v>
      </c>
      <c r="H1404" s="120">
        <f>'municipal manager'!H282</f>
        <v>0</v>
      </c>
      <c r="I1404" s="120">
        <f>'municipal manager'!I282</f>
        <v>52200</v>
      </c>
      <c r="J1404" s="120">
        <f>'municipal manager'!J282</f>
        <v>55332</v>
      </c>
      <c r="K1404" s="123">
        <f>'municipal manager'!K282</f>
        <v>58651.92</v>
      </c>
    </row>
    <row r="1405" spans="1:11" x14ac:dyDescent="0.2">
      <c r="A1405" s="117" t="s">
        <v>657</v>
      </c>
      <c r="B1405" s="118" t="s">
        <v>133</v>
      </c>
      <c r="C1405" s="119">
        <v>12528</v>
      </c>
      <c r="D1405" s="119">
        <v>852.37</v>
      </c>
      <c r="E1405" s="119">
        <v>5114.22</v>
      </c>
      <c r="F1405" s="119">
        <v>7413.78</v>
      </c>
      <c r="G1405" s="119">
        <v>40.82</v>
      </c>
      <c r="H1405" s="120">
        <f>'municipal manager'!H283</f>
        <v>0</v>
      </c>
      <c r="I1405" s="120">
        <f>'municipal manager'!I283</f>
        <v>12528</v>
      </c>
      <c r="J1405" s="120">
        <f>'municipal manager'!J283</f>
        <v>13279.68</v>
      </c>
      <c r="K1405" s="123">
        <f>'municipal manager'!K283</f>
        <v>14076.460800000001</v>
      </c>
    </row>
    <row r="1406" spans="1:11" x14ac:dyDescent="0.2">
      <c r="A1406" s="117" t="s">
        <v>658</v>
      </c>
      <c r="B1406" s="118" t="s">
        <v>135</v>
      </c>
      <c r="C1406" s="119">
        <v>38433</v>
      </c>
      <c r="D1406" s="119">
        <v>0</v>
      </c>
      <c r="E1406" s="119">
        <v>0</v>
      </c>
      <c r="F1406" s="119">
        <v>38433</v>
      </c>
      <c r="G1406" s="119">
        <v>0</v>
      </c>
      <c r="H1406" s="120">
        <f>'municipal manager'!H284</f>
        <v>0</v>
      </c>
      <c r="I1406" s="120">
        <f>'municipal manager'!I284</f>
        <v>38433</v>
      </c>
      <c r="J1406" s="120">
        <f>'municipal manager'!J284</f>
        <v>40738.980000000003</v>
      </c>
      <c r="K1406" s="123">
        <f>'municipal manager'!K284</f>
        <v>43183.318800000001</v>
      </c>
    </row>
    <row r="1407" spans="1:11" x14ac:dyDescent="0.2">
      <c r="A1407" s="117" t="s">
        <v>659</v>
      </c>
      <c r="B1407" s="118" t="s">
        <v>136</v>
      </c>
      <c r="C1407" s="119">
        <v>292256</v>
      </c>
      <c r="D1407" s="119">
        <v>24547.24</v>
      </c>
      <c r="E1407" s="119">
        <v>146893.28</v>
      </c>
      <c r="F1407" s="119">
        <v>145362.72</v>
      </c>
      <c r="G1407" s="119">
        <v>50.26</v>
      </c>
      <c r="H1407" s="120">
        <f>'municipal manager'!H285</f>
        <v>0</v>
      </c>
      <c r="I1407" s="120">
        <f>'municipal manager'!I285</f>
        <v>292256</v>
      </c>
      <c r="J1407" s="120">
        <f>'municipal manager'!J285</f>
        <v>309791.35999999999</v>
      </c>
      <c r="K1407" s="123">
        <f>'municipal manager'!K285</f>
        <v>328378.84159999999</v>
      </c>
    </row>
    <row r="1408" spans="1:11" x14ac:dyDescent="0.2">
      <c r="A1408" s="117" t="s">
        <v>660</v>
      </c>
      <c r="B1408" s="118" t="s">
        <v>138</v>
      </c>
      <c r="C1408" s="119">
        <v>23380</v>
      </c>
      <c r="D1408" s="119">
        <v>0</v>
      </c>
      <c r="E1408" s="119">
        <v>0</v>
      </c>
      <c r="F1408" s="119">
        <v>23380</v>
      </c>
      <c r="G1408" s="119">
        <v>0</v>
      </c>
      <c r="H1408" s="120">
        <f>'municipal manager'!H286</f>
        <v>0</v>
      </c>
      <c r="I1408" s="120">
        <f>'municipal manager'!I286</f>
        <v>23380</v>
      </c>
      <c r="J1408" s="120">
        <f>'municipal manager'!J286</f>
        <v>24782.799999999999</v>
      </c>
      <c r="K1408" s="123">
        <f>'municipal manager'!K286</f>
        <v>26269.768</v>
      </c>
    </row>
    <row r="1409" spans="1:11" x14ac:dyDescent="0.2">
      <c r="A1409" s="117" t="s">
        <v>661</v>
      </c>
      <c r="B1409" s="118" t="s">
        <v>142</v>
      </c>
      <c r="C1409" s="119">
        <v>15692</v>
      </c>
      <c r="D1409" s="119">
        <v>1307.7</v>
      </c>
      <c r="E1409" s="119">
        <v>7846.2</v>
      </c>
      <c r="F1409" s="119">
        <v>7845.8</v>
      </c>
      <c r="G1409" s="119">
        <v>50</v>
      </c>
      <c r="H1409" s="120">
        <f>'municipal manager'!H287</f>
        <v>0</v>
      </c>
      <c r="I1409" s="120">
        <f>'municipal manager'!I287</f>
        <v>15692</v>
      </c>
      <c r="J1409" s="120">
        <f>'municipal manager'!J287</f>
        <v>16633.52</v>
      </c>
      <c r="K1409" s="123">
        <f>'municipal manager'!K287</f>
        <v>17631.531200000001</v>
      </c>
    </row>
    <row r="1410" spans="1:11" x14ac:dyDescent="0.2">
      <c r="A1410" s="117"/>
      <c r="B1410" s="118"/>
      <c r="C1410" s="119"/>
      <c r="D1410" s="119"/>
      <c r="E1410" s="119"/>
      <c r="F1410" s="119"/>
      <c r="G1410" s="119"/>
      <c r="H1410" s="120">
        <f>'municipal manager'!H288</f>
        <v>0</v>
      </c>
      <c r="I1410" s="120">
        <f>'municipal manager'!I288</f>
        <v>0</v>
      </c>
      <c r="J1410" s="120">
        <f>'municipal manager'!J288</f>
        <v>0</v>
      </c>
      <c r="K1410" s="123">
        <f>'municipal manager'!K288</f>
        <v>0</v>
      </c>
    </row>
    <row r="1411" spans="1:11" s="116" customFormat="1" ht="15" x14ac:dyDescent="0.25">
      <c r="A1411" s="111"/>
      <c r="B1411" s="112" t="s">
        <v>143</v>
      </c>
      <c r="C1411" s="113">
        <v>1853424</v>
      </c>
      <c r="D1411" s="113">
        <v>129244.04</v>
      </c>
      <c r="E1411" s="113">
        <v>828722.09</v>
      </c>
      <c r="F1411" s="113">
        <v>1024701.91</v>
      </c>
      <c r="G1411" s="113">
        <v>44.71</v>
      </c>
      <c r="H1411" s="120">
        <f>'municipal manager'!H289</f>
        <v>-40991.679999999993</v>
      </c>
      <c r="I1411" s="120">
        <f>'municipal manager'!I289</f>
        <v>1812432.32</v>
      </c>
      <c r="J1411" s="120">
        <f>'municipal manager'!J289</f>
        <v>1958629.4400000002</v>
      </c>
      <c r="K1411" s="123">
        <f>'municipal manager'!K289</f>
        <v>2070147.2064</v>
      </c>
    </row>
    <row r="1412" spans="1:11" s="116" customFormat="1" ht="15" x14ac:dyDescent="0.25">
      <c r="A1412" s="111"/>
      <c r="B1412" s="112"/>
      <c r="C1412" s="113"/>
      <c r="D1412" s="113"/>
      <c r="E1412" s="113"/>
      <c r="F1412" s="113"/>
      <c r="G1412" s="113"/>
      <c r="H1412" s="120">
        <f>'municipal manager'!H290</f>
        <v>0</v>
      </c>
      <c r="I1412" s="120">
        <f>'municipal manager'!I290</f>
        <v>0</v>
      </c>
      <c r="J1412" s="120">
        <f>'municipal manager'!J290</f>
        <v>0</v>
      </c>
      <c r="K1412" s="123">
        <f>'municipal manager'!K290</f>
        <v>0</v>
      </c>
    </row>
    <row r="1413" spans="1:11" s="116" customFormat="1" ht="15" x14ac:dyDescent="0.25">
      <c r="A1413" s="111"/>
      <c r="B1413" s="112" t="s">
        <v>144</v>
      </c>
      <c r="C1413" s="113"/>
      <c r="D1413" s="113"/>
      <c r="E1413" s="113"/>
      <c r="F1413" s="113"/>
      <c r="G1413" s="113"/>
      <c r="H1413" s="120">
        <f>'municipal manager'!H291</f>
        <v>0</v>
      </c>
      <c r="I1413" s="120">
        <f>'municipal manager'!I291</f>
        <v>0</v>
      </c>
      <c r="J1413" s="120">
        <f>'municipal manager'!J291</f>
        <v>0</v>
      </c>
      <c r="K1413" s="123">
        <f>'municipal manager'!K291</f>
        <v>0</v>
      </c>
    </row>
    <row r="1414" spans="1:11" x14ac:dyDescent="0.2">
      <c r="A1414" s="117"/>
      <c r="B1414" s="118"/>
      <c r="C1414" s="119"/>
      <c r="D1414" s="119"/>
      <c r="E1414" s="119"/>
      <c r="F1414" s="119"/>
      <c r="G1414" s="119"/>
      <c r="H1414" s="120">
        <f>'municipal manager'!H292</f>
        <v>0</v>
      </c>
      <c r="I1414" s="120">
        <f>'municipal manager'!I292</f>
        <v>0</v>
      </c>
      <c r="J1414" s="120">
        <f>'municipal manager'!J292</f>
        <v>0</v>
      </c>
      <c r="K1414" s="123">
        <f>'municipal manager'!K292</f>
        <v>0</v>
      </c>
    </row>
    <row r="1415" spans="1:11" x14ac:dyDescent="0.2">
      <c r="A1415" s="117" t="s">
        <v>662</v>
      </c>
      <c r="B1415" s="118" t="s">
        <v>145</v>
      </c>
      <c r="C1415" s="119">
        <v>228</v>
      </c>
      <c r="D1415" s="119">
        <v>26.25</v>
      </c>
      <c r="E1415" s="119">
        <v>157.5</v>
      </c>
      <c r="F1415" s="119">
        <v>70.5</v>
      </c>
      <c r="G1415" s="119">
        <v>69.069999999999993</v>
      </c>
      <c r="H1415" s="120">
        <f>'municipal manager'!H293</f>
        <v>0</v>
      </c>
      <c r="I1415" s="120">
        <f>'municipal manager'!I293</f>
        <v>228</v>
      </c>
      <c r="J1415" s="120">
        <f>'municipal manager'!J293</f>
        <v>241.68</v>
      </c>
      <c r="K1415" s="123">
        <f>'municipal manager'!K293</f>
        <v>256.18080000000003</v>
      </c>
    </row>
    <row r="1416" spans="1:11" x14ac:dyDescent="0.2">
      <c r="A1416" s="117" t="s">
        <v>663</v>
      </c>
      <c r="B1416" s="118" t="s">
        <v>146</v>
      </c>
      <c r="C1416" s="119">
        <v>67190</v>
      </c>
      <c r="D1416" s="119">
        <v>9170.4</v>
      </c>
      <c r="E1416" s="119">
        <v>54517.2</v>
      </c>
      <c r="F1416" s="119">
        <v>12672.8</v>
      </c>
      <c r="G1416" s="119">
        <v>81.13</v>
      </c>
      <c r="H1416" s="120">
        <f>'municipal manager'!H294</f>
        <v>0</v>
      </c>
      <c r="I1416" s="120">
        <f>'municipal manager'!I294</f>
        <v>67190</v>
      </c>
      <c r="J1416" s="120">
        <f>'municipal manager'!J294</f>
        <v>71221.399999999994</v>
      </c>
      <c r="K1416" s="123">
        <f>'municipal manager'!K294</f>
        <v>75494.683999999994</v>
      </c>
    </row>
    <row r="1417" spans="1:11" x14ac:dyDescent="0.2">
      <c r="A1417" s="117" t="s">
        <v>664</v>
      </c>
      <c r="B1417" s="118" t="s">
        <v>147</v>
      </c>
      <c r="C1417" s="119">
        <v>257185</v>
      </c>
      <c r="D1417" s="119">
        <v>18779.55</v>
      </c>
      <c r="E1417" s="119">
        <v>112396.36</v>
      </c>
      <c r="F1417" s="119">
        <v>144788.64000000001</v>
      </c>
      <c r="G1417" s="119">
        <v>43.7</v>
      </c>
      <c r="H1417" s="120">
        <f>'municipal manager'!H295</f>
        <v>0</v>
      </c>
      <c r="I1417" s="120">
        <f>'municipal manager'!I295</f>
        <v>257185</v>
      </c>
      <c r="J1417" s="120">
        <f>'municipal manager'!J295</f>
        <v>272616.09999999998</v>
      </c>
      <c r="K1417" s="123">
        <f>'municipal manager'!K295</f>
        <v>288973.06599999999</v>
      </c>
    </row>
    <row r="1418" spans="1:11" x14ac:dyDescent="0.2">
      <c r="A1418" s="117" t="s">
        <v>665</v>
      </c>
      <c r="B1418" s="118" t="s">
        <v>148</v>
      </c>
      <c r="C1418" s="119">
        <v>5353</v>
      </c>
      <c r="D1418" s="119">
        <v>446.16</v>
      </c>
      <c r="E1418" s="119">
        <v>2676.96</v>
      </c>
      <c r="F1418" s="119">
        <v>2676.04</v>
      </c>
      <c r="G1418" s="119">
        <v>50</v>
      </c>
      <c r="H1418" s="120">
        <f>'municipal manager'!H296</f>
        <v>0</v>
      </c>
      <c r="I1418" s="120">
        <f>'municipal manager'!I296</f>
        <v>5353</v>
      </c>
      <c r="J1418" s="120">
        <f>'municipal manager'!J296</f>
        <v>5674.18</v>
      </c>
      <c r="K1418" s="123">
        <f>'municipal manager'!K296</f>
        <v>6014.6307999999999</v>
      </c>
    </row>
    <row r="1419" spans="1:11" x14ac:dyDescent="0.2">
      <c r="A1419" s="117" t="s">
        <v>666</v>
      </c>
      <c r="B1419" s="118" t="s">
        <v>148</v>
      </c>
      <c r="C1419" s="119">
        <v>0</v>
      </c>
      <c r="D1419" s="119">
        <v>0</v>
      </c>
      <c r="E1419" s="119">
        <v>340.07</v>
      </c>
      <c r="F1419" s="119">
        <v>-340.07</v>
      </c>
      <c r="G1419" s="119">
        <v>0</v>
      </c>
      <c r="H1419" s="120">
        <f>'municipal manager'!H297</f>
        <v>0</v>
      </c>
      <c r="I1419" s="120">
        <f>'municipal manager'!I297</f>
        <v>0</v>
      </c>
      <c r="J1419" s="120">
        <f>'municipal manager'!J297</f>
        <v>0</v>
      </c>
      <c r="K1419" s="123">
        <f>'municipal manager'!K297</f>
        <v>0</v>
      </c>
    </row>
    <row r="1420" spans="1:11" x14ac:dyDescent="0.2">
      <c r="A1420" s="117"/>
      <c r="B1420" s="118"/>
      <c r="C1420" s="119"/>
      <c r="D1420" s="119"/>
      <c r="E1420" s="119"/>
      <c r="F1420" s="119"/>
      <c r="G1420" s="119"/>
      <c r="H1420" s="120">
        <f>'municipal manager'!H298</f>
        <v>0</v>
      </c>
      <c r="I1420" s="120">
        <f>'municipal manager'!I298</f>
        <v>0</v>
      </c>
      <c r="J1420" s="120">
        <f>'municipal manager'!J298</f>
        <v>0</v>
      </c>
      <c r="K1420" s="123">
        <f>'municipal manager'!K298</f>
        <v>0</v>
      </c>
    </row>
    <row r="1421" spans="1:11" s="116" customFormat="1" ht="15" x14ac:dyDescent="0.25">
      <c r="A1421" s="111"/>
      <c r="B1421" s="112" t="s">
        <v>149</v>
      </c>
      <c r="C1421" s="113">
        <v>329956</v>
      </c>
      <c r="D1421" s="113">
        <v>28422.36</v>
      </c>
      <c r="E1421" s="113">
        <v>170088.09</v>
      </c>
      <c r="F1421" s="113">
        <v>159867.91</v>
      </c>
      <c r="G1421" s="113">
        <v>51.54</v>
      </c>
      <c r="H1421" s="120">
        <f>'municipal manager'!H299</f>
        <v>0</v>
      </c>
      <c r="I1421" s="120">
        <f>'municipal manager'!I299</f>
        <v>329956</v>
      </c>
      <c r="J1421" s="120">
        <f>'municipal manager'!J299</f>
        <v>349753.36</v>
      </c>
      <c r="K1421" s="123">
        <f>'municipal manager'!K299</f>
        <v>370738.56160000002</v>
      </c>
    </row>
    <row r="1422" spans="1:11" s="116" customFormat="1" ht="15" x14ac:dyDescent="0.25">
      <c r="A1422" s="111"/>
      <c r="B1422" s="112"/>
      <c r="C1422" s="113"/>
      <c r="D1422" s="113"/>
      <c r="E1422" s="113"/>
      <c r="F1422" s="113"/>
      <c r="G1422" s="113"/>
      <c r="H1422" s="120">
        <f>'municipal manager'!H300</f>
        <v>0</v>
      </c>
      <c r="I1422" s="120">
        <f>'municipal manager'!I300</f>
        <v>0</v>
      </c>
      <c r="J1422" s="120">
        <f>'municipal manager'!J300</f>
        <v>0</v>
      </c>
      <c r="K1422" s="123">
        <f>'municipal manager'!K300</f>
        <v>0</v>
      </c>
    </row>
    <row r="1423" spans="1:11" s="116" customFormat="1" ht="15" x14ac:dyDescent="0.25">
      <c r="A1423" s="111"/>
      <c r="B1423" s="112" t="s">
        <v>150</v>
      </c>
      <c r="C1423" s="113"/>
      <c r="D1423" s="113"/>
      <c r="E1423" s="113"/>
      <c r="F1423" s="113"/>
      <c r="G1423" s="113"/>
      <c r="H1423" s="120">
        <f>'municipal manager'!H301</f>
        <v>0</v>
      </c>
      <c r="I1423" s="120">
        <f>'municipal manager'!I301</f>
        <v>0</v>
      </c>
      <c r="J1423" s="120">
        <f>'municipal manager'!J301</f>
        <v>0</v>
      </c>
      <c r="K1423" s="123">
        <f>'municipal manager'!K301</f>
        <v>0</v>
      </c>
    </row>
    <row r="1424" spans="1:11" x14ac:dyDescent="0.2">
      <c r="A1424" s="117"/>
      <c r="B1424" s="118"/>
      <c r="C1424" s="119"/>
      <c r="D1424" s="119"/>
      <c r="E1424" s="119"/>
      <c r="F1424" s="119"/>
      <c r="G1424" s="119"/>
      <c r="H1424" s="120">
        <f>'municipal manager'!H302</f>
        <v>0</v>
      </c>
      <c r="I1424" s="120">
        <f>'municipal manager'!I302</f>
        <v>0</v>
      </c>
      <c r="J1424" s="120">
        <f>'municipal manager'!J302</f>
        <v>0</v>
      </c>
      <c r="K1424" s="123">
        <f>'municipal manager'!K302</f>
        <v>0</v>
      </c>
    </row>
    <row r="1425" spans="1:11" x14ac:dyDescent="0.2">
      <c r="A1425" s="117" t="s">
        <v>667</v>
      </c>
      <c r="B1425" s="118" t="s">
        <v>151</v>
      </c>
      <c r="C1425" s="119">
        <v>8296</v>
      </c>
      <c r="D1425" s="119">
        <v>0</v>
      </c>
      <c r="E1425" s="119">
        <v>0</v>
      </c>
      <c r="F1425" s="119">
        <v>8296</v>
      </c>
      <c r="G1425" s="119">
        <v>0</v>
      </c>
      <c r="H1425" s="120">
        <f>'municipal manager'!H303</f>
        <v>0</v>
      </c>
      <c r="I1425" s="120">
        <f>'municipal manager'!I303</f>
        <v>8296</v>
      </c>
      <c r="J1425" s="120">
        <f>'municipal manager'!J303</f>
        <v>8793.76</v>
      </c>
      <c r="K1425" s="123">
        <f>'municipal manager'!K303</f>
        <v>9321.3855999999996</v>
      </c>
    </row>
    <row r="1426" spans="1:11" x14ac:dyDescent="0.2">
      <c r="A1426" s="117" t="s">
        <v>668</v>
      </c>
      <c r="B1426" s="118" t="s">
        <v>152</v>
      </c>
      <c r="C1426" s="119">
        <v>7874</v>
      </c>
      <c r="D1426" s="119">
        <v>0</v>
      </c>
      <c r="E1426" s="119">
        <v>0</v>
      </c>
      <c r="F1426" s="119">
        <v>7874</v>
      </c>
      <c r="G1426" s="119">
        <v>0</v>
      </c>
      <c r="H1426" s="120">
        <f>'municipal manager'!H304</f>
        <v>0</v>
      </c>
      <c r="I1426" s="120">
        <f>'municipal manager'!I304</f>
        <v>7874</v>
      </c>
      <c r="J1426" s="120">
        <f>'municipal manager'!J304</f>
        <v>8346.44</v>
      </c>
      <c r="K1426" s="123">
        <f>'municipal manager'!K304</f>
        <v>8847.2264000000014</v>
      </c>
    </row>
    <row r="1427" spans="1:11" x14ac:dyDescent="0.2">
      <c r="A1427" s="117" t="s">
        <v>669</v>
      </c>
      <c r="B1427" s="118" t="s">
        <v>153</v>
      </c>
      <c r="C1427" s="119">
        <v>11016</v>
      </c>
      <c r="D1427" s="119">
        <v>0</v>
      </c>
      <c r="E1427" s="119">
        <v>0</v>
      </c>
      <c r="F1427" s="119">
        <v>11016</v>
      </c>
      <c r="G1427" s="119">
        <v>0</v>
      </c>
      <c r="H1427" s="120">
        <f>'municipal manager'!H305</f>
        <v>0</v>
      </c>
      <c r="I1427" s="120">
        <f>'municipal manager'!I305</f>
        <v>11016</v>
      </c>
      <c r="J1427" s="120">
        <f>'municipal manager'!J305</f>
        <v>11676.96</v>
      </c>
      <c r="K1427" s="123">
        <f>'municipal manager'!K305</f>
        <v>12377.577599999999</v>
      </c>
    </row>
    <row r="1428" spans="1:11" x14ac:dyDescent="0.2">
      <c r="A1428" s="117"/>
      <c r="B1428" s="118"/>
      <c r="C1428" s="119"/>
      <c r="D1428" s="119"/>
      <c r="E1428" s="119"/>
      <c r="F1428" s="119"/>
      <c r="G1428" s="119"/>
      <c r="H1428" s="120">
        <f>'municipal manager'!H306</f>
        <v>0</v>
      </c>
      <c r="I1428" s="120">
        <f>'municipal manager'!I306</f>
        <v>0</v>
      </c>
      <c r="J1428" s="120">
        <f>'municipal manager'!J306</f>
        <v>0</v>
      </c>
      <c r="K1428" s="123">
        <f>'municipal manager'!K306</f>
        <v>0</v>
      </c>
    </row>
    <row r="1429" spans="1:11" s="116" customFormat="1" ht="15" x14ac:dyDescent="0.25">
      <c r="A1429" s="111"/>
      <c r="B1429" s="112" t="s">
        <v>154</v>
      </c>
      <c r="C1429" s="113">
        <v>27186</v>
      </c>
      <c r="D1429" s="113">
        <v>0</v>
      </c>
      <c r="E1429" s="113">
        <v>0</v>
      </c>
      <c r="F1429" s="113">
        <v>27186</v>
      </c>
      <c r="G1429" s="113">
        <v>0</v>
      </c>
      <c r="H1429" s="120">
        <f>'municipal manager'!H307</f>
        <v>0</v>
      </c>
      <c r="I1429" s="120">
        <f>'municipal manager'!I307</f>
        <v>27186</v>
      </c>
      <c r="J1429" s="120">
        <f>'municipal manager'!J307</f>
        <v>28817.16</v>
      </c>
      <c r="K1429" s="123">
        <f>'municipal manager'!K307</f>
        <v>30546.189599999998</v>
      </c>
    </row>
    <row r="1430" spans="1:11" s="116" customFormat="1" ht="15" x14ac:dyDescent="0.25">
      <c r="A1430" s="111"/>
      <c r="B1430" s="112"/>
      <c r="C1430" s="113"/>
      <c r="D1430" s="113"/>
      <c r="E1430" s="113"/>
      <c r="F1430" s="113"/>
      <c r="G1430" s="113"/>
      <c r="H1430" s="120">
        <f>'municipal manager'!H308</f>
        <v>0</v>
      </c>
      <c r="I1430" s="120">
        <f>'municipal manager'!I308</f>
        <v>0</v>
      </c>
      <c r="J1430" s="120">
        <f>'municipal manager'!J308</f>
        <v>0</v>
      </c>
      <c r="K1430" s="123">
        <f>'municipal manager'!K308</f>
        <v>0</v>
      </c>
    </row>
    <row r="1431" spans="1:11" s="116" customFormat="1" ht="15" x14ac:dyDescent="0.25">
      <c r="A1431" s="111"/>
      <c r="B1431" s="112" t="s">
        <v>155</v>
      </c>
      <c r="C1431" s="113">
        <v>2210566</v>
      </c>
      <c r="D1431" s="113">
        <v>157666.4</v>
      </c>
      <c r="E1431" s="113">
        <v>998810.18</v>
      </c>
      <c r="F1431" s="113">
        <v>1211755.82</v>
      </c>
      <c r="G1431" s="113">
        <v>45.18</v>
      </c>
      <c r="H1431" s="120">
        <f>'municipal manager'!H309</f>
        <v>-40991.679999999993</v>
      </c>
      <c r="I1431" s="120">
        <f>'municipal manager'!I309</f>
        <v>2169574.3199999998</v>
      </c>
      <c r="J1431" s="120">
        <f>'municipal manager'!J309</f>
        <v>2337199.9600000004</v>
      </c>
      <c r="K1431" s="123">
        <f>'municipal manager'!K309</f>
        <v>2471431.9576000003</v>
      </c>
    </row>
    <row r="1432" spans="1:11" s="116" customFormat="1" ht="15" x14ac:dyDescent="0.25">
      <c r="A1432" s="111"/>
      <c r="B1432" s="112"/>
      <c r="C1432" s="113"/>
      <c r="D1432" s="113"/>
      <c r="E1432" s="113"/>
      <c r="F1432" s="113"/>
      <c r="G1432" s="113"/>
      <c r="H1432" s="120">
        <f>'municipal manager'!H310</f>
        <v>0</v>
      </c>
      <c r="I1432" s="120">
        <f>'municipal manager'!I310</f>
        <v>0</v>
      </c>
      <c r="J1432" s="120">
        <f>'municipal manager'!J310</f>
        <v>0</v>
      </c>
      <c r="K1432" s="123">
        <f>'municipal manager'!K310</f>
        <v>0</v>
      </c>
    </row>
    <row r="1433" spans="1:11" s="116" customFormat="1" ht="15" x14ac:dyDescent="0.25">
      <c r="A1433" s="111"/>
      <c r="B1433" s="112" t="s">
        <v>156</v>
      </c>
      <c r="C1433" s="113">
        <v>2210566</v>
      </c>
      <c r="D1433" s="113">
        <v>157666.4</v>
      </c>
      <c r="E1433" s="113">
        <v>998810.18</v>
      </c>
      <c r="F1433" s="113">
        <v>1211755.82</v>
      </c>
      <c r="G1433" s="113">
        <v>45.18</v>
      </c>
      <c r="H1433" s="120">
        <f>'municipal manager'!H311</f>
        <v>-40991.679999999993</v>
      </c>
      <c r="I1433" s="120">
        <f>'municipal manager'!I311</f>
        <v>2169574.3199999998</v>
      </c>
      <c r="J1433" s="120">
        <f>'municipal manager'!J311</f>
        <v>2337199.9600000004</v>
      </c>
      <c r="K1433" s="123">
        <f>'municipal manager'!K311</f>
        <v>2471431.9576000003</v>
      </c>
    </row>
    <row r="1434" spans="1:11" s="116" customFormat="1" ht="15" x14ac:dyDescent="0.25">
      <c r="A1434" s="111"/>
      <c r="B1434" s="112"/>
      <c r="C1434" s="113"/>
      <c r="D1434" s="113"/>
      <c r="E1434" s="113"/>
      <c r="F1434" s="113"/>
      <c r="G1434" s="113"/>
      <c r="H1434" s="120">
        <f>'municipal manager'!H312</f>
        <v>0</v>
      </c>
      <c r="I1434" s="120">
        <f>'municipal manager'!I312</f>
        <v>0</v>
      </c>
      <c r="J1434" s="120">
        <f>'municipal manager'!J312</f>
        <v>0</v>
      </c>
      <c r="K1434" s="123">
        <f>'municipal manager'!K312</f>
        <v>0</v>
      </c>
    </row>
    <row r="1435" spans="1:11" s="116" customFormat="1" ht="15" x14ac:dyDescent="0.25">
      <c r="A1435" s="111"/>
      <c r="B1435" s="112" t="s">
        <v>186</v>
      </c>
      <c r="C1435" s="113"/>
      <c r="D1435" s="113"/>
      <c r="E1435" s="113"/>
      <c r="F1435" s="113"/>
      <c r="G1435" s="113"/>
      <c r="H1435" s="120">
        <f>'municipal manager'!H313</f>
        <v>0</v>
      </c>
      <c r="I1435" s="120">
        <f>'municipal manager'!I313</f>
        <v>0</v>
      </c>
      <c r="J1435" s="120">
        <f>'municipal manager'!J313</f>
        <v>0</v>
      </c>
      <c r="K1435" s="123">
        <f>'municipal manager'!K313</f>
        <v>0</v>
      </c>
    </row>
    <row r="1436" spans="1:11" s="116" customFormat="1" ht="15" x14ac:dyDescent="0.25">
      <c r="A1436" s="111"/>
      <c r="B1436" s="112" t="s">
        <v>197</v>
      </c>
      <c r="C1436" s="113"/>
      <c r="D1436" s="113"/>
      <c r="E1436" s="113"/>
      <c r="F1436" s="113"/>
      <c r="G1436" s="113"/>
      <c r="H1436" s="120">
        <f>'municipal manager'!H314</f>
        <v>0</v>
      </c>
      <c r="I1436" s="120">
        <f>'municipal manager'!I314</f>
        <v>0</v>
      </c>
      <c r="J1436" s="120">
        <f>'municipal manager'!J314</f>
        <v>0</v>
      </c>
      <c r="K1436" s="123">
        <f>'municipal manager'!K314</f>
        <v>0</v>
      </c>
    </row>
    <row r="1437" spans="1:11" x14ac:dyDescent="0.2">
      <c r="A1437" s="117"/>
      <c r="B1437" s="118"/>
      <c r="C1437" s="119"/>
      <c r="D1437" s="119"/>
      <c r="E1437" s="119"/>
      <c r="F1437" s="119"/>
      <c r="G1437" s="119"/>
      <c r="H1437" s="120">
        <f>'municipal manager'!H315</f>
        <v>0</v>
      </c>
      <c r="I1437" s="120">
        <f>'municipal manager'!I315</f>
        <v>0</v>
      </c>
      <c r="J1437" s="120">
        <f>'municipal manager'!J315</f>
        <v>0</v>
      </c>
      <c r="K1437" s="123">
        <f>'municipal manager'!K315</f>
        <v>0</v>
      </c>
    </row>
    <row r="1438" spans="1:11" x14ac:dyDescent="0.2">
      <c r="A1438" s="117" t="s">
        <v>670</v>
      </c>
      <c r="B1438" s="118" t="s">
        <v>199</v>
      </c>
      <c r="C1438" s="119">
        <v>400262</v>
      </c>
      <c r="D1438" s="119">
        <v>25500</v>
      </c>
      <c r="E1438" s="119">
        <v>155771.43</v>
      </c>
      <c r="F1438" s="119">
        <v>244490.57</v>
      </c>
      <c r="G1438" s="119">
        <v>38.909999999999997</v>
      </c>
      <c r="H1438" s="120">
        <f>'municipal manager'!H316</f>
        <v>0</v>
      </c>
      <c r="I1438" s="120">
        <f>'municipal manager'!I316</f>
        <v>400262</v>
      </c>
      <c r="J1438" s="120">
        <f>'municipal manager'!J316</f>
        <v>424277.72</v>
      </c>
      <c r="K1438" s="123">
        <f>'municipal manager'!K316</f>
        <v>449734.38319999998</v>
      </c>
    </row>
    <row r="1439" spans="1:11" s="125" customFormat="1" ht="15" x14ac:dyDescent="0.25">
      <c r="A1439" s="117"/>
      <c r="B1439" s="118" t="s">
        <v>679</v>
      </c>
      <c r="C1439" s="119"/>
      <c r="D1439" s="119">
        <v>0</v>
      </c>
      <c r="E1439" s="119">
        <v>0</v>
      </c>
      <c r="F1439" s="119"/>
      <c r="G1439" s="119">
        <v>0</v>
      </c>
      <c r="H1439" s="120">
        <f>'municipal manager'!H317</f>
        <v>500000</v>
      </c>
      <c r="I1439" s="120">
        <f>'municipal manager'!I317</f>
        <v>500000</v>
      </c>
      <c r="J1439" s="120">
        <f>'municipal manager'!J317</f>
        <v>0</v>
      </c>
      <c r="K1439" s="123">
        <f>'municipal manager'!K317</f>
        <v>0</v>
      </c>
    </row>
    <row r="1440" spans="1:11" x14ac:dyDescent="0.2">
      <c r="A1440" s="117"/>
      <c r="B1440" s="118"/>
      <c r="C1440" s="119"/>
      <c r="D1440" s="119"/>
      <c r="E1440" s="119"/>
      <c r="F1440" s="119"/>
      <c r="G1440" s="119"/>
      <c r="H1440" s="120">
        <f>'municipal manager'!H318</f>
        <v>0</v>
      </c>
      <c r="I1440" s="120">
        <f>'municipal manager'!I318</f>
        <v>0</v>
      </c>
      <c r="J1440" s="120">
        <f>'municipal manager'!J318</f>
        <v>0</v>
      </c>
      <c r="K1440" s="123">
        <f>'municipal manager'!K318</f>
        <v>0</v>
      </c>
    </row>
    <row r="1441" spans="1:11" s="116" customFormat="1" ht="15" x14ac:dyDescent="0.25">
      <c r="A1441" s="111"/>
      <c r="B1441" s="112" t="s">
        <v>204</v>
      </c>
      <c r="C1441" s="113">
        <v>400262</v>
      </c>
      <c r="D1441" s="113">
        <v>25500</v>
      </c>
      <c r="E1441" s="113">
        <v>155771.43</v>
      </c>
      <c r="F1441" s="113">
        <v>244490.57</v>
      </c>
      <c r="G1441" s="113">
        <v>38.909999999999997</v>
      </c>
      <c r="H1441" s="120">
        <f>'municipal manager'!H319</f>
        <v>500000</v>
      </c>
      <c r="I1441" s="120">
        <f>'municipal manager'!I319</f>
        <v>900262</v>
      </c>
      <c r="J1441" s="120">
        <f>'municipal manager'!J319</f>
        <v>424277.72</v>
      </c>
      <c r="K1441" s="123">
        <f>'municipal manager'!K319</f>
        <v>449734.38319999998</v>
      </c>
    </row>
    <row r="1442" spans="1:11" s="116" customFormat="1" ht="15" x14ac:dyDescent="0.25">
      <c r="A1442" s="111"/>
      <c r="B1442" s="112"/>
      <c r="C1442" s="113"/>
      <c r="D1442" s="113"/>
      <c r="E1442" s="113"/>
      <c r="F1442" s="113"/>
      <c r="G1442" s="113"/>
      <c r="H1442" s="120">
        <f>'municipal manager'!H320</f>
        <v>0</v>
      </c>
      <c r="I1442" s="120">
        <f>'municipal manager'!I320</f>
        <v>0</v>
      </c>
      <c r="J1442" s="120">
        <f>'municipal manager'!J320</f>
        <v>0</v>
      </c>
      <c r="K1442" s="123">
        <f>'municipal manager'!K320</f>
        <v>0</v>
      </c>
    </row>
    <row r="1443" spans="1:11" s="116" customFormat="1" ht="15" x14ac:dyDescent="0.25">
      <c r="A1443" s="111"/>
      <c r="B1443" s="112" t="s">
        <v>217</v>
      </c>
      <c r="C1443" s="113">
        <v>400262</v>
      </c>
      <c r="D1443" s="113">
        <v>25500</v>
      </c>
      <c r="E1443" s="113">
        <v>155771.43</v>
      </c>
      <c r="F1443" s="113">
        <v>244490.57</v>
      </c>
      <c r="G1443" s="113">
        <v>38.909999999999997</v>
      </c>
      <c r="H1443" s="120">
        <f>'municipal manager'!H321</f>
        <v>500000</v>
      </c>
      <c r="I1443" s="120">
        <f>'municipal manager'!I321</f>
        <v>900262</v>
      </c>
      <c r="J1443" s="120">
        <f>'municipal manager'!J321</f>
        <v>424277.72</v>
      </c>
      <c r="K1443" s="123">
        <f>'municipal manager'!K321</f>
        <v>449734.38319999998</v>
      </c>
    </row>
    <row r="1444" spans="1:11" s="116" customFormat="1" ht="15" x14ac:dyDescent="0.25">
      <c r="A1444" s="111"/>
      <c r="B1444" s="112"/>
      <c r="C1444" s="113"/>
      <c r="D1444" s="113"/>
      <c r="E1444" s="113"/>
      <c r="F1444" s="113"/>
      <c r="G1444" s="113"/>
      <c r="H1444" s="120">
        <f>'municipal manager'!H322</f>
        <v>0</v>
      </c>
      <c r="I1444" s="120">
        <f>'municipal manager'!I322</f>
        <v>0</v>
      </c>
      <c r="J1444" s="120">
        <f>'municipal manager'!J322</f>
        <v>0</v>
      </c>
      <c r="K1444" s="123">
        <f>'municipal manager'!K322</f>
        <v>0</v>
      </c>
    </row>
    <row r="1445" spans="1:11" s="116" customFormat="1" ht="15" x14ac:dyDescent="0.25">
      <c r="A1445" s="111"/>
      <c r="B1445" s="112" t="s">
        <v>218</v>
      </c>
      <c r="C1445" s="113"/>
      <c r="D1445" s="113"/>
      <c r="E1445" s="113"/>
      <c r="F1445" s="113"/>
      <c r="G1445" s="113"/>
      <c r="H1445" s="120">
        <f>'municipal manager'!H323</f>
        <v>0</v>
      </c>
      <c r="I1445" s="120">
        <f>'municipal manager'!I323</f>
        <v>0</v>
      </c>
      <c r="J1445" s="120">
        <f>'municipal manager'!J323</f>
        <v>0</v>
      </c>
      <c r="K1445" s="123">
        <f>'municipal manager'!K323</f>
        <v>0</v>
      </c>
    </row>
    <row r="1446" spans="1:11" x14ac:dyDescent="0.2">
      <c r="A1446" s="117"/>
      <c r="B1446" s="118"/>
      <c r="C1446" s="119"/>
      <c r="D1446" s="119"/>
      <c r="E1446" s="119"/>
      <c r="F1446" s="119"/>
      <c r="G1446" s="119"/>
      <c r="H1446" s="120">
        <f>'municipal manager'!H324</f>
        <v>0</v>
      </c>
      <c r="I1446" s="120">
        <f>'municipal manager'!I324</f>
        <v>0</v>
      </c>
      <c r="J1446" s="120">
        <f>'municipal manager'!J324</f>
        <v>0</v>
      </c>
      <c r="K1446" s="123">
        <f>'municipal manager'!K324</f>
        <v>0</v>
      </c>
    </row>
    <row r="1447" spans="1:11" x14ac:dyDescent="0.2">
      <c r="A1447" s="117" t="s">
        <v>671</v>
      </c>
      <c r="B1447" s="118" t="s">
        <v>222</v>
      </c>
      <c r="C1447" s="119">
        <v>2837122</v>
      </c>
      <c r="D1447" s="119">
        <v>616633.80000000005</v>
      </c>
      <c r="E1447" s="119">
        <v>1387784.4</v>
      </c>
      <c r="F1447" s="119">
        <v>1449337.6</v>
      </c>
      <c r="G1447" s="119">
        <v>48.91</v>
      </c>
      <c r="H1447" s="120">
        <f>'municipal manager'!H325</f>
        <v>0</v>
      </c>
      <c r="I1447" s="120">
        <f>'municipal manager'!I325</f>
        <v>2837122</v>
      </c>
      <c r="J1447" s="120">
        <f>'municipal manager'!J325</f>
        <v>3007349.32</v>
      </c>
      <c r="K1447" s="123">
        <f>'municipal manager'!K325</f>
        <v>3187790.2791999998</v>
      </c>
    </row>
    <row r="1448" spans="1:11" x14ac:dyDescent="0.2">
      <c r="A1448" s="117" t="s">
        <v>672</v>
      </c>
      <c r="B1448" s="118" t="s">
        <v>235</v>
      </c>
      <c r="C1448" s="119">
        <v>890000</v>
      </c>
      <c r="D1448" s="119">
        <v>0</v>
      </c>
      <c r="E1448" s="119">
        <v>598908.81999999995</v>
      </c>
      <c r="F1448" s="119">
        <v>291091.18</v>
      </c>
      <c r="G1448" s="119">
        <v>67.290000000000006</v>
      </c>
      <c r="H1448" s="120">
        <f>'municipal manager'!H326</f>
        <v>-100000</v>
      </c>
      <c r="I1448" s="120">
        <f>'municipal manager'!I326</f>
        <v>790000</v>
      </c>
      <c r="J1448" s="120">
        <f>'municipal manager'!J326</f>
        <v>837400</v>
      </c>
      <c r="K1448" s="123">
        <f>'municipal manager'!K326</f>
        <v>887644</v>
      </c>
    </row>
    <row r="1449" spans="1:11" x14ac:dyDescent="0.2">
      <c r="A1449" s="117" t="s">
        <v>673</v>
      </c>
      <c r="B1449" s="118" t="s">
        <v>243</v>
      </c>
      <c r="C1449" s="119">
        <v>0</v>
      </c>
      <c r="D1449" s="119">
        <v>1266.94</v>
      </c>
      <c r="E1449" s="119">
        <v>7915.81</v>
      </c>
      <c r="F1449" s="119">
        <v>-7915.81</v>
      </c>
      <c r="G1449" s="119">
        <v>0</v>
      </c>
      <c r="H1449" s="120">
        <f>'municipal manager'!H327</f>
        <v>0</v>
      </c>
      <c r="I1449" s="120">
        <f>'municipal manager'!I327</f>
        <v>0</v>
      </c>
      <c r="J1449" s="120">
        <f>'municipal manager'!J327</f>
        <v>0</v>
      </c>
      <c r="K1449" s="123">
        <f>'municipal manager'!K327</f>
        <v>0</v>
      </c>
    </row>
    <row r="1450" spans="1:11" x14ac:dyDescent="0.2">
      <c r="A1450" s="117" t="s">
        <v>674</v>
      </c>
      <c r="B1450" s="118" t="s">
        <v>243</v>
      </c>
      <c r="C1450" s="119">
        <v>0</v>
      </c>
      <c r="D1450" s="119">
        <v>0</v>
      </c>
      <c r="E1450" s="119">
        <v>340.07</v>
      </c>
      <c r="F1450" s="119">
        <v>-340.07</v>
      </c>
      <c r="G1450" s="119">
        <v>0</v>
      </c>
      <c r="H1450" s="120">
        <f>'municipal manager'!H328</f>
        <v>0</v>
      </c>
      <c r="I1450" s="120">
        <f>'municipal manager'!I328</f>
        <v>0</v>
      </c>
      <c r="J1450" s="120">
        <f>'municipal manager'!J328</f>
        <v>0</v>
      </c>
      <c r="K1450" s="123">
        <f>'municipal manager'!K328</f>
        <v>0</v>
      </c>
    </row>
    <row r="1451" spans="1:11" x14ac:dyDescent="0.2">
      <c r="A1451" s="117" t="s">
        <v>675</v>
      </c>
      <c r="B1451" s="118" t="s">
        <v>244</v>
      </c>
      <c r="C1451" s="119">
        <v>0</v>
      </c>
      <c r="D1451" s="119">
        <v>2376.0700000000002</v>
      </c>
      <c r="E1451" s="119">
        <v>27175.66</v>
      </c>
      <c r="F1451" s="119">
        <v>-27175.66</v>
      </c>
      <c r="G1451" s="119">
        <v>0</v>
      </c>
      <c r="H1451" s="120">
        <f>'municipal manager'!H329</f>
        <v>0</v>
      </c>
      <c r="I1451" s="120">
        <f>'municipal manager'!I329</f>
        <v>0</v>
      </c>
      <c r="J1451" s="120">
        <f>'municipal manager'!J329</f>
        <v>0</v>
      </c>
      <c r="K1451" s="123">
        <f>'municipal manager'!K329</f>
        <v>0</v>
      </c>
    </row>
    <row r="1452" spans="1:11" x14ac:dyDescent="0.2">
      <c r="A1452" s="117"/>
      <c r="B1452" s="118"/>
      <c r="C1452" s="119"/>
      <c r="D1452" s="119"/>
      <c r="E1452" s="119"/>
      <c r="F1452" s="119"/>
      <c r="G1452" s="119"/>
      <c r="H1452" s="120">
        <f>'municipal manager'!H330</f>
        <v>0</v>
      </c>
      <c r="I1452" s="120">
        <f>'municipal manager'!I330</f>
        <v>0</v>
      </c>
      <c r="J1452" s="120">
        <f>'municipal manager'!J330</f>
        <v>0</v>
      </c>
      <c r="K1452" s="123">
        <f>'municipal manager'!K330</f>
        <v>0</v>
      </c>
    </row>
    <row r="1453" spans="1:11" s="116" customFormat="1" ht="15" x14ac:dyDescent="0.25">
      <c r="A1453" s="111"/>
      <c r="B1453" s="112" t="s">
        <v>250</v>
      </c>
      <c r="C1453" s="113">
        <v>3727122</v>
      </c>
      <c r="D1453" s="113">
        <v>620276.81000000006</v>
      </c>
      <c r="E1453" s="113">
        <v>2022124.76</v>
      </c>
      <c r="F1453" s="113">
        <v>1704997.24</v>
      </c>
      <c r="G1453" s="113">
        <v>54.25</v>
      </c>
      <c r="H1453" s="120">
        <f>'municipal manager'!H331</f>
        <v>-100000</v>
      </c>
      <c r="I1453" s="120">
        <f>'municipal manager'!I331</f>
        <v>3627122</v>
      </c>
      <c r="J1453" s="120">
        <f>'municipal manager'!J331</f>
        <v>3844749.32</v>
      </c>
      <c r="K1453" s="123">
        <f>'municipal manager'!K331</f>
        <v>4075434.2791999998</v>
      </c>
    </row>
    <row r="1454" spans="1:11" x14ac:dyDescent="0.2">
      <c r="A1454" s="117"/>
      <c r="B1454" s="118"/>
      <c r="C1454" s="119"/>
      <c r="D1454" s="119"/>
      <c r="E1454" s="119"/>
      <c r="F1454" s="119"/>
      <c r="G1454" s="119"/>
      <c r="H1454" s="120">
        <f>'municipal manager'!H332</f>
        <v>0</v>
      </c>
      <c r="I1454" s="120">
        <f>'municipal manager'!I332</f>
        <v>0</v>
      </c>
      <c r="J1454" s="120">
        <f>'municipal manager'!J332</f>
        <v>0</v>
      </c>
      <c r="K1454" s="123">
        <f>'municipal manager'!K332</f>
        <v>0</v>
      </c>
    </row>
    <row r="1455" spans="1:11" s="116" customFormat="1" ht="15" x14ac:dyDescent="0.25">
      <c r="A1455" s="111"/>
      <c r="B1455" s="112" t="s">
        <v>266</v>
      </c>
      <c r="C1455" s="113"/>
      <c r="D1455" s="113"/>
      <c r="E1455" s="113"/>
      <c r="F1455" s="113"/>
      <c r="G1455" s="113"/>
      <c r="H1455" s="120">
        <f>'municipal manager'!H333</f>
        <v>0</v>
      </c>
      <c r="I1455" s="120">
        <f>'municipal manager'!I333</f>
        <v>0</v>
      </c>
      <c r="J1455" s="120">
        <f>'municipal manager'!J333</f>
        <v>0</v>
      </c>
      <c r="K1455" s="123">
        <f>'municipal manager'!K333</f>
        <v>0</v>
      </c>
    </row>
    <row r="1456" spans="1:11" x14ac:dyDescent="0.2">
      <c r="A1456" s="117"/>
      <c r="B1456" s="118"/>
      <c r="C1456" s="119"/>
      <c r="D1456" s="119"/>
      <c r="E1456" s="119"/>
      <c r="F1456" s="119"/>
      <c r="G1456" s="119"/>
      <c r="H1456" s="120">
        <f>'municipal manager'!H334</f>
        <v>0</v>
      </c>
      <c r="I1456" s="120">
        <f>'municipal manager'!I334</f>
        <v>0</v>
      </c>
      <c r="J1456" s="120">
        <f>'municipal manager'!J334</f>
        <v>0</v>
      </c>
      <c r="K1456" s="123">
        <f>'municipal manager'!K334</f>
        <v>0</v>
      </c>
    </row>
    <row r="1457" spans="1:11" x14ac:dyDescent="0.2">
      <c r="A1457" s="117" t="s">
        <v>676</v>
      </c>
      <c r="B1457" s="118" t="s">
        <v>268</v>
      </c>
      <c r="C1457" s="119">
        <v>10754</v>
      </c>
      <c r="D1457" s="119">
        <v>861.75</v>
      </c>
      <c r="E1457" s="119">
        <v>4646.3100000000004</v>
      </c>
      <c r="F1457" s="119">
        <v>6107.69</v>
      </c>
      <c r="G1457" s="119">
        <v>43.2</v>
      </c>
      <c r="H1457" s="120">
        <f>'municipal manager'!H335</f>
        <v>0</v>
      </c>
      <c r="I1457" s="120">
        <f>'municipal manager'!I335</f>
        <v>10754</v>
      </c>
      <c r="J1457" s="120">
        <f>'municipal manager'!J335</f>
        <v>11399.24</v>
      </c>
      <c r="K1457" s="123">
        <f>'municipal manager'!K335</f>
        <v>12083.1944</v>
      </c>
    </row>
    <row r="1458" spans="1:11" x14ac:dyDescent="0.2">
      <c r="A1458" s="117" t="s">
        <v>677</v>
      </c>
      <c r="B1458" s="118" t="s">
        <v>269</v>
      </c>
      <c r="C1458" s="119">
        <v>2819</v>
      </c>
      <c r="D1458" s="119">
        <v>2739.9</v>
      </c>
      <c r="E1458" s="119">
        <v>2739.9</v>
      </c>
      <c r="F1458" s="119">
        <v>79.099999999999994</v>
      </c>
      <c r="G1458" s="119">
        <v>97.19</v>
      </c>
      <c r="H1458" s="120">
        <f>'municipal manager'!H336</f>
        <v>0</v>
      </c>
      <c r="I1458" s="120">
        <f>'municipal manager'!I336</f>
        <v>2819</v>
      </c>
      <c r="J1458" s="120">
        <f>'municipal manager'!J336</f>
        <v>2988.14</v>
      </c>
      <c r="K1458" s="123">
        <f>'municipal manager'!K336</f>
        <v>3167.4283999999998</v>
      </c>
    </row>
    <row r="1459" spans="1:11" x14ac:dyDescent="0.2">
      <c r="A1459" s="117"/>
      <c r="B1459" s="118"/>
      <c r="C1459" s="119"/>
      <c r="D1459" s="119"/>
      <c r="E1459" s="119"/>
      <c r="F1459" s="119"/>
      <c r="G1459" s="119"/>
      <c r="H1459" s="120">
        <f>'municipal manager'!H337</f>
        <v>0</v>
      </c>
      <c r="I1459" s="120">
        <f>'municipal manager'!I337</f>
        <v>0</v>
      </c>
      <c r="J1459" s="120">
        <f>'municipal manager'!J337</f>
        <v>0</v>
      </c>
      <c r="K1459" s="123">
        <f>'municipal manager'!K337</f>
        <v>0</v>
      </c>
    </row>
    <row r="1460" spans="1:11" s="116" customFormat="1" ht="15" x14ac:dyDescent="0.25">
      <c r="A1460" s="111"/>
      <c r="B1460" s="112" t="s">
        <v>280</v>
      </c>
      <c r="C1460" s="113">
        <v>13573</v>
      </c>
      <c r="D1460" s="113">
        <v>3601.65</v>
      </c>
      <c r="E1460" s="113">
        <v>7386.21</v>
      </c>
      <c r="F1460" s="113">
        <v>6186.79</v>
      </c>
      <c r="G1460" s="113">
        <v>54.41</v>
      </c>
      <c r="H1460" s="120">
        <f>'municipal manager'!H338</f>
        <v>0</v>
      </c>
      <c r="I1460" s="120">
        <f>'municipal manager'!I338</f>
        <v>13573</v>
      </c>
      <c r="J1460" s="120">
        <f>'municipal manager'!J338</f>
        <v>14387.38</v>
      </c>
      <c r="K1460" s="123">
        <f>'municipal manager'!K338</f>
        <v>15250.622799999999</v>
      </c>
    </row>
    <row r="1461" spans="1:11" s="116" customFormat="1" ht="15" x14ac:dyDescent="0.25">
      <c r="A1461" s="111"/>
      <c r="B1461" s="112"/>
      <c r="C1461" s="113"/>
      <c r="D1461" s="113"/>
      <c r="E1461" s="113"/>
      <c r="F1461" s="113"/>
      <c r="G1461" s="113"/>
      <c r="H1461" s="120">
        <f>'municipal manager'!H339</f>
        <v>0</v>
      </c>
      <c r="I1461" s="120">
        <f>'municipal manager'!I339</f>
        <v>0</v>
      </c>
      <c r="J1461" s="120">
        <f>'municipal manager'!J339</f>
        <v>0</v>
      </c>
      <c r="K1461" s="123">
        <f>'municipal manager'!K339</f>
        <v>0</v>
      </c>
    </row>
    <row r="1462" spans="1:11" s="116" customFormat="1" ht="15" x14ac:dyDescent="0.25">
      <c r="A1462" s="111"/>
      <c r="B1462" s="112" t="s">
        <v>281</v>
      </c>
      <c r="C1462" s="113">
        <v>6351523</v>
      </c>
      <c r="D1462" s="113">
        <v>807044.86</v>
      </c>
      <c r="E1462" s="113">
        <v>3184092.58</v>
      </c>
      <c r="F1462" s="113">
        <v>3167430.42</v>
      </c>
      <c r="G1462" s="113">
        <v>50.13</v>
      </c>
      <c r="H1462" s="120">
        <f>'municipal manager'!H340</f>
        <v>359008.32</v>
      </c>
      <c r="I1462" s="120">
        <f>'municipal manager'!I340</f>
        <v>6710531.3200000003</v>
      </c>
      <c r="J1462" s="120">
        <f>'municipal manager'!J340</f>
        <v>6620614.3799999999</v>
      </c>
      <c r="K1462" s="123">
        <f>'municipal manager'!K340</f>
        <v>7011851.2428000001</v>
      </c>
    </row>
    <row r="1463" spans="1:11" s="116" customFormat="1" ht="15" x14ac:dyDescent="0.25">
      <c r="A1463" s="111"/>
      <c r="B1463" s="112"/>
      <c r="C1463" s="113"/>
      <c r="D1463" s="113"/>
      <c r="E1463" s="113"/>
      <c r="F1463" s="113"/>
      <c r="G1463" s="113"/>
      <c r="H1463" s="120">
        <f>'municipal manager'!H341</f>
        <v>0</v>
      </c>
      <c r="I1463" s="120">
        <f>'municipal manager'!I341</f>
        <v>0</v>
      </c>
      <c r="J1463" s="120">
        <f>'municipal manager'!J341</f>
        <v>0</v>
      </c>
      <c r="K1463" s="123">
        <f>'municipal manager'!K341</f>
        <v>0</v>
      </c>
    </row>
    <row r="1464" spans="1:11" s="116" customFormat="1" ht="15" x14ac:dyDescent="0.25">
      <c r="A1464" s="111"/>
      <c r="B1464" s="112" t="s">
        <v>283</v>
      </c>
      <c r="C1464" s="113"/>
      <c r="D1464" s="113"/>
      <c r="E1464" s="113"/>
      <c r="F1464" s="113"/>
      <c r="G1464" s="113"/>
      <c r="H1464" s="120">
        <f>'municipal manager'!H342</f>
        <v>0</v>
      </c>
      <c r="I1464" s="120">
        <f>'municipal manager'!I342</f>
        <v>0</v>
      </c>
      <c r="J1464" s="120">
        <f>'municipal manager'!J342</f>
        <v>0</v>
      </c>
      <c r="K1464" s="123">
        <f>'municipal manager'!K342</f>
        <v>0</v>
      </c>
    </row>
    <row r="1465" spans="1:11" x14ac:dyDescent="0.2">
      <c r="A1465" s="117"/>
      <c r="B1465" s="118"/>
      <c r="C1465" s="119"/>
      <c r="D1465" s="119"/>
      <c r="E1465" s="119"/>
      <c r="F1465" s="119"/>
      <c r="G1465" s="119"/>
      <c r="H1465" s="120">
        <f>'municipal manager'!H343</f>
        <v>0</v>
      </c>
      <c r="I1465" s="120">
        <f>'municipal manager'!I343</f>
        <v>0</v>
      </c>
      <c r="J1465" s="120">
        <f>'municipal manager'!J343</f>
        <v>0</v>
      </c>
      <c r="K1465" s="123">
        <f>'municipal manager'!K343</f>
        <v>0</v>
      </c>
    </row>
    <row r="1466" spans="1:11" x14ac:dyDescent="0.2">
      <c r="A1466" s="117" t="s">
        <v>678</v>
      </c>
      <c r="B1466" s="118" t="s">
        <v>679</v>
      </c>
      <c r="C1466" s="119">
        <v>500000</v>
      </c>
      <c r="D1466" s="119">
        <v>0</v>
      </c>
      <c r="E1466" s="119">
        <v>0</v>
      </c>
      <c r="F1466" s="119">
        <v>500000</v>
      </c>
      <c r="G1466" s="119">
        <v>0</v>
      </c>
      <c r="H1466" s="120">
        <f>'municipal manager'!H344</f>
        <v>-500000</v>
      </c>
      <c r="I1466" s="120">
        <f>'municipal manager'!I344</f>
        <v>0</v>
      </c>
      <c r="J1466" s="120">
        <f>'municipal manager'!J344</f>
        <v>0</v>
      </c>
      <c r="K1466" s="123">
        <f>'municipal manager'!K344</f>
        <v>0</v>
      </c>
    </row>
    <row r="1467" spans="1:11" x14ac:dyDescent="0.2">
      <c r="A1467" s="117"/>
      <c r="B1467" s="118"/>
      <c r="C1467" s="119"/>
      <c r="D1467" s="119"/>
      <c r="E1467" s="119"/>
      <c r="F1467" s="119"/>
      <c r="G1467" s="119"/>
      <c r="H1467" s="120">
        <f>'municipal manager'!H345</f>
        <v>0</v>
      </c>
      <c r="I1467" s="120">
        <f>'municipal manager'!I345</f>
        <v>0</v>
      </c>
      <c r="J1467" s="120">
        <f>'municipal manager'!J345</f>
        <v>0</v>
      </c>
      <c r="K1467" s="123">
        <f>'municipal manager'!K345</f>
        <v>0</v>
      </c>
    </row>
    <row r="1468" spans="1:11" s="116" customFormat="1" ht="15" x14ac:dyDescent="0.25">
      <c r="A1468" s="111"/>
      <c r="B1468" s="112" t="s">
        <v>294</v>
      </c>
      <c r="C1468" s="113">
        <v>500000</v>
      </c>
      <c r="D1468" s="113">
        <v>0</v>
      </c>
      <c r="E1468" s="113">
        <v>0</v>
      </c>
      <c r="F1468" s="113">
        <v>500000</v>
      </c>
      <c r="G1468" s="113">
        <v>0</v>
      </c>
      <c r="H1468" s="120">
        <f>'municipal manager'!H346</f>
        <v>-500000</v>
      </c>
      <c r="I1468" s="120">
        <f>'municipal manager'!I346</f>
        <v>0</v>
      </c>
      <c r="J1468" s="120">
        <f>'municipal manager'!J346</f>
        <v>0</v>
      </c>
      <c r="K1468" s="123">
        <f>'municipal manager'!K346</f>
        <v>0</v>
      </c>
    </row>
    <row r="1469" spans="1:11" x14ac:dyDescent="0.2">
      <c r="A1469" s="117"/>
      <c r="B1469" s="118"/>
      <c r="C1469" s="119"/>
      <c r="D1469" s="119"/>
      <c r="E1469" s="119"/>
      <c r="F1469" s="119"/>
      <c r="G1469" s="119"/>
      <c r="H1469" s="120"/>
      <c r="I1469" s="120"/>
      <c r="J1469" s="120"/>
      <c r="K1469" s="123"/>
    </row>
    <row r="1470" spans="1:11" s="116" customFormat="1" ht="15" x14ac:dyDescent="0.25">
      <c r="A1470" s="111"/>
      <c r="B1470" s="112" t="s">
        <v>680</v>
      </c>
      <c r="C1470" s="113"/>
      <c r="D1470" s="113"/>
      <c r="E1470" s="113"/>
      <c r="F1470" s="113"/>
      <c r="G1470" s="113"/>
      <c r="H1470" s="114"/>
      <c r="I1470" s="114"/>
      <c r="J1470" s="114"/>
      <c r="K1470" s="124"/>
    </row>
    <row r="1471" spans="1:11" s="116" customFormat="1" ht="15" x14ac:dyDescent="0.25">
      <c r="A1471" s="111"/>
      <c r="B1471" s="112" t="s">
        <v>92</v>
      </c>
      <c r="C1471" s="113"/>
      <c r="D1471" s="113"/>
      <c r="E1471" s="113"/>
      <c r="F1471" s="113"/>
      <c r="G1471" s="113"/>
      <c r="H1471" s="114"/>
      <c r="I1471" s="114"/>
      <c r="J1471" s="114"/>
      <c r="K1471" s="124"/>
    </row>
    <row r="1472" spans="1:11" s="116" customFormat="1" ht="15" x14ac:dyDescent="0.25">
      <c r="A1472" s="111"/>
      <c r="B1472" s="112" t="s">
        <v>93</v>
      </c>
      <c r="C1472" s="113"/>
      <c r="D1472" s="113"/>
      <c r="E1472" s="113"/>
      <c r="F1472" s="113"/>
      <c r="G1472" s="113"/>
      <c r="H1472" s="114"/>
      <c r="I1472" s="114"/>
      <c r="J1472" s="114"/>
      <c r="K1472" s="124"/>
    </row>
    <row r="1473" spans="1:11" s="116" customFormat="1" ht="15" x14ac:dyDescent="0.25">
      <c r="A1473" s="111"/>
      <c r="B1473" s="112" t="s">
        <v>128</v>
      </c>
      <c r="C1473" s="113"/>
      <c r="D1473" s="113"/>
      <c r="E1473" s="113"/>
      <c r="F1473" s="113"/>
      <c r="G1473" s="113"/>
      <c r="H1473" s="114"/>
      <c r="I1473" s="114"/>
      <c r="J1473" s="114"/>
      <c r="K1473" s="124"/>
    </row>
    <row r="1474" spans="1:11" s="116" customFormat="1" ht="15" x14ac:dyDescent="0.25">
      <c r="A1474" s="111"/>
      <c r="B1474" s="112" t="s">
        <v>129</v>
      </c>
      <c r="C1474" s="113"/>
      <c r="D1474" s="113"/>
      <c r="E1474" s="113"/>
      <c r="F1474" s="113"/>
      <c r="G1474" s="113"/>
      <c r="H1474" s="114"/>
      <c r="I1474" s="114"/>
      <c r="J1474" s="114"/>
      <c r="K1474" s="124"/>
    </row>
    <row r="1475" spans="1:11" s="116" customFormat="1" ht="15" x14ac:dyDescent="0.25">
      <c r="A1475" s="111"/>
      <c r="B1475" s="112"/>
      <c r="C1475" s="113"/>
      <c r="D1475" s="113"/>
      <c r="E1475" s="113"/>
      <c r="F1475" s="113"/>
      <c r="G1475" s="113"/>
      <c r="H1475" s="114"/>
      <c r="I1475" s="114"/>
      <c r="J1475" s="114"/>
      <c r="K1475" s="124"/>
    </row>
    <row r="1476" spans="1:11" x14ac:dyDescent="0.2">
      <c r="A1476" s="117" t="s">
        <v>681</v>
      </c>
      <c r="B1476" s="118" t="s">
        <v>130</v>
      </c>
      <c r="C1476" s="119">
        <v>1529293</v>
      </c>
      <c r="D1476" s="119">
        <v>63352.27</v>
      </c>
      <c r="E1476" s="119">
        <v>375859.86</v>
      </c>
      <c r="F1476" s="119">
        <v>1153433.1399999999</v>
      </c>
      <c r="G1476" s="119">
        <v>24.57</v>
      </c>
      <c r="H1476" s="120">
        <f>mayors!H8</f>
        <v>0</v>
      </c>
      <c r="I1476" s="120">
        <f>mayors!I8</f>
        <v>1529293</v>
      </c>
      <c r="J1476" s="120">
        <f>mayors!J8</f>
        <v>1621050.58</v>
      </c>
      <c r="K1476" s="123">
        <f>mayors!K8</f>
        <v>1718313.6148000001</v>
      </c>
    </row>
    <row r="1477" spans="1:11" x14ac:dyDescent="0.2">
      <c r="A1477" s="117" t="s">
        <v>682</v>
      </c>
      <c r="B1477" s="118" t="s">
        <v>131</v>
      </c>
      <c r="C1477" s="119">
        <v>143933</v>
      </c>
      <c r="D1477" s="119">
        <v>22375.42</v>
      </c>
      <c r="E1477" s="119">
        <v>57019.06</v>
      </c>
      <c r="F1477" s="119">
        <v>86913.94</v>
      </c>
      <c r="G1477" s="119">
        <v>39.61</v>
      </c>
      <c r="H1477" s="120">
        <f>mayors!H9</f>
        <v>0</v>
      </c>
      <c r="I1477" s="120">
        <f>mayors!I9</f>
        <v>143933</v>
      </c>
      <c r="J1477" s="120">
        <f>mayors!J9</f>
        <v>152568.98000000001</v>
      </c>
      <c r="K1477" s="123">
        <f>mayors!K9</f>
        <v>161723.1188</v>
      </c>
    </row>
    <row r="1478" spans="1:11" x14ac:dyDescent="0.2">
      <c r="A1478" s="117" t="s">
        <v>683</v>
      </c>
      <c r="B1478" s="118" t="s">
        <v>132</v>
      </c>
      <c r="C1478" s="119">
        <v>80400</v>
      </c>
      <c r="D1478" s="119">
        <v>0</v>
      </c>
      <c r="E1478" s="119">
        <v>0</v>
      </c>
      <c r="F1478" s="119">
        <v>80400</v>
      </c>
      <c r="G1478" s="119">
        <v>0</v>
      </c>
      <c r="H1478" s="120">
        <f>mayors!H10</f>
        <v>0</v>
      </c>
      <c r="I1478" s="120">
        <f>mayors!I10</f>
        <v>80400</v>
      </c>
      <c r="J1478" s="120">
        <f>mayors!J10</f>
        <v>85224</v>
      </c>
      <c r="K1478" s="123">
        <f>mayors!K10</f>
        <v>90337.44</v>
      </c>
    </row>
    <row r="1479" spans="1:11" x14ac:dyDescent="0.2">
      <c r="A1479" s="117" t="s">
        <v>684</v>
      </c>
      <c r="B1479" s="118" t="s">
        <v>133</v>
      </c>
      <c r="C1479" s="119">
        <v>18792</v>
      </c>
      <c r="D1479" s="119">
        <v>0</v>
      </c>
      <c r="E1479" s="119">
        <v>0</v>
      </c>
      <c r="F1479" s="119">
        <v>18792</v>
      </c>
      <c r="G1479" s="119">
        <v>0</v>
      </c>
      <c r="H1479" s="120">
        <f>mayors!H11</f>
        <v>0</v>
      </c>
      <c r="I1479" s="120">
        <f>mayors!I11</f>
        <v>18792</v>
      </c>
      <c r="J1479" s="120">
        <f>mayors!J11</f>
        <v>19919.52</v>
      </c>
      <c r="K1479" s="123">
        <f>mayors!K11</f>
        <v>21114.691200000001</v>
      </c>
    </row>
    <row r="1480" spans="1:11" x14ac:dyDescent="0.2">
      <c r="A1480" s="117" t="s">
        <v>685</v>
      </c>
      <c r="B1480" s="118" t="s">
        <v>134</v>
      </c>
      <c r="C1480" s="119">
        <v>6000</v>
      </c>
      <c r="D1480" s="119">
        <v>0</v>
      </c>
      <c r="E1480" s="119">
        <v>6000</v>
      </c>
      <c r="F1480" s="119">
        <v>0</v>
      </c>
      <c r="G1480" s="119">
        <v>100</v>
      </c>
      <c r="H1480" s="120">
        <f>mayors!H12</f>
        <v>0</v>
      </c>
      <c r="I1480" s="120">
        <f>mayors!I12</f>
        <v>6000</v>
      </c>
      <c r="J1480" s="120">
        <f>mayors!J12</f>
        <v>6360</v>
      </c>
      <c r="K1480" s="123">
        <f>mayors!K12</f>
        <v>6741.6</v>
      </c>
    </row>
    <row r="1481" spans="1:11" x14ac:dyDescent="0.2">
      <c r="A1481" s="117" t="s">
        <v>686</v>
      </c>
      <c r="B1481" s="118" t="s">
        <v>135</v>
      </c>
      <c r="C1481" s="119">
        <v>37228</v>
      </c>
      <c r="D1481" s="119">
        <v>0</v>
      </c>
      <c r="E1481" s="119">
        <v>0</v>
      </c>
      <c r="F1481" s="119">
        <v>37228</v>
      </c>
      <c r="G1481" s="119">
        <v>0</v>
      </c>
      <c r="H1481" s="120">
        <f>mayors!H13</f>
        <v>0</v>
      </c>
      <c r="I1481" s="120">
        <f>mayors!I13</f>
        <v>37228</v>
      </c>
      <c r="J1481" s="120">
        <f>mayors!J13</f>
        <v>39461.68</v>
      </c>
      <c r="K1481" s="123">
        <f>mayors!K13</f>
        <v>41829.380799999999</v>
      </c>
    </row>
    <row r="1482" spans="1:11" x14ac:dyDescent="0.2">
      <c r="A1482" s="117" t="s">
        <v>687</v>
      </c>
      <c r="B1482" s="118" t="s">
        <v>136</v>
      </c>
      <c r="C1482" s="119">
        <v>272227</v>
      </c>
      <c r="D1482" s="119">
        <v>6728.97</v>
      </c>
      <c r="E1482" s="119">
        <v>34673.93</v>
      </c>
      <c r="F1482" s="119">
        <v>237553.07</v>
      </c>
      <c r="G1482" s="119">
        <v>12.73</v>
      </c>
      <c r="H1482" s="120">
        <f>mayors!H14</f>
        <v>0</v>
      </c>
      <c r="I1482" s="120">
        <f>mayors!I14</f>
        <v>272227</v>
      </c>
      <c r="J1482" s="120">
        <f>mayors!J14</f>
        <v>288560.62</v>
      </c>
      <c r="K1482" s="123">
        <f>mayors!K14</f>
        <v>305874.25719999999</v>
      </c>
    </row>
    <row r="1483" spans="1:11" x14ac:dyDescent="0.2">
      <c r="A1483" s="117" t="s">
        <v>688</v>
      </c>
      <c r="B1483" s="118" t="s">
        <v>137</v>
      </c>
      <c r="C1483" s="119">
        <v>14030</v>
      </c>
      <c r="D1483" s="119">
        <v>0</v>
      </c>
      <c r="E1483" s="119">
        <v>0</v>
      </c>
      <c r="F1483" s="119">
        <v>14030</v>
      </c>
      <c r="G1483" s="119">
        <v>0</v>
      </c>
      <c r="H1483" s="120">
        <f>mayors!H15</f>
        <v>0</v>
      </c>
      <c r="I1483" s="120">
        <f>mayors!I15</f>
        <v>14030</v>
      </c>
      <c r="J1483" s="120">
        <f>mayors!J15</f>
        <v>14871.8</v>
      </c>
      <c r="K1483" s="123">
        <f>mayors!K15</f>
        <v>15764.107999999998</v>
      </c>
    </row>
    <row r="1484" spans="1:11" x14ac:dyDescent="0.2">
      <c r="A1484" s="117" t="s">
        <v>689</v>
      </c>
      <c r="B1484" s="118" t="s">
        <v>141</v>
      </c>
      <c r="C1484" s="119">
        <v>66100</v>
      </c>
      <c r="D1484" s="119">
        <v>0</v>
      </c>
      <c r="E1484" s="119">
        <v>0</v>
      </c>
      <c r="F1484" s="119">
        <v>66100</v>
      </c>
      <c r="G1484" s="119">
        <v>0</v>
      </c>
      <c r="H1484" s="120">
        <f>mayors!H16</f>
        <v>0</v>
      </c>
      <c r="I1484" s="120">
        <f>mayors!I16</f>
        <v>66100</v>
      </c>
      <c r="J1484" s="120">
        <f>mayors!J16</f>
        <v>70066</v>
      </c>
      <c r="K1484" s="123">
        <f>mayors!K16</f>
        <v>74269.960000000006</v>
      </c>
    </row>
    <row r="1485" spans="1:11" x14ac:dyDescent="0.2">
      <c r="A1485" s="117" t="s">
        <v>690</v>
      </c>
      <c r="B1485" s="118" t="s">
        <v>142</v>
      </c>
      <c r="C1485" s="119">
        <v>15692</v>
      </c>
      <c r="D1485" s="119">
        <v>1030.3</v>
      </c>
      <c r="E1485" s="119">
        <v>6181.8</v>
      </c>
      <c r="F1485" s="119">
        <v>9510.2000000000007</v>
      </c>
      <c r="G1485" s="119">
        <v>39.39</v>
      </c>
      <c r="H1485" s="120">
        <f>mayors!H17</f>
        <v>0</v>
      </c>
      <c r="I1485" s="120">
        <f>mayors!I17</f>
        <v>15692</v>
      </c>
      <c r="J1485" s="120">
        <f>mayors!J17</f>
        <v>16633.52</v>
      </c>
      <c r="K1485" s="123">
        <f>mayors!K17</f>
        <v>17631.531200000001</v>
      </c>
    </row>
    <row r="1486" spans="1:11" x14ac:dyDescent="0.2">
      <c r="A1486" s="117"/>
      <c r="B1486" s="118"/>
      <c r="C1486" s="119"/>
      <c r="D1486" s="119"/>
      <c r="E1486" s="119"/>
      <c r="F1486" s="119"/>
      <c r="G1486" s="119"/>
      <c r="H1486" s="120">
        <f>mayors!H18</f>
        <v>0</v>
      </c>
      <c r="I1486" s="120">
        <f>mayors!I18</f>
        <v>0</v>
      </c>
      <c r="J1486" s="120">
        <f>mayors!J18</f>
        <v>0</v>
      </c>
      <c r="K1486" s="123">
        <f>mayors!K18</f>
        <v>0</v>
      </c>
    </row>
    <row r="1487" spans="1:11" s="116" customFormat="1" ht="15" x14ac:dyDescent="0.25">
      <c r="A1487" s="111"/>
      <c r="B1487" s="112" t="s">
        <v>143</v>
      </c>
      <c r="C1487" s="113">
        <v>2183695</v>
      </c>
      <c r="D1487" s="113">
        <v>93486.96</v>
      </c>
      <c r="E1487" s="113">
        <v>479734.65</v>
      </c>
      <c r="F1487" s="113">
        <v>1703960.35</v>
      </c>
      <c r="G1487" s="113">
        <v>21.96</v>
      </c>
      <c r="H1487" s="120">
        <f>mayors!H19</f>
        <v>0</v>
      </c>
      <c r="I1487" s="120">
        <f>mayors!I19</f>
        <v>2183695</v>
      </c>
      <c r="J1487" s="120">
        <f>mayors!J19</f>
        <v>2314716.7000000002</v>
      </c>
      <c r="K1487" s="123">
        <f>mayors!K19</f>
        <v>2453599.702</v>
      </c>
    </row>
    <row r="1488" spans="1:11" s="116" customFormat="1" ht="15" x14ac:dyDescent="0.25">
      <c r="A1488" s="111"/>
      <c r="B1488" s="112"/>
      <c r="C1488" s="113"/>
      <c r="D1488" s="113"/>
      <c r="E1488" s="113"/>
      <c r="F1488" s="113"/>
      <c r="G1488" s="113"/>
      <c r="H1488" s="120">
        <f>mayors!H20</f>
        <v>0</v>
      </c>
      <c r="I1488" s="120">
        <f>mayors!I20</f>
        <v>0</v>
      </c>
      <c r="J1488" s="120">
        <f>mayors!J20</f>
        <v>0</v>
      </c>
      <c r="K1488" s="123">
        <f>mayors!K20</f>
        <v>0</v>
      </c>
    </row>
    <row r="1489" spans="1:11" s="116" customFormat="1" ht="15" x14ac:dyDescent="0.25">
      <c r="A1489" s="111"/>
      <c r="B1489" s="112" t="s">
        <v>144</v>
      </c>
      <c r="C1489" s="113"/>
      <c r="D1489" s="113"/>
      <c r="E1489" s="113"/>
      <c r="F1489" s="113"/>
      <c r="G1489" s="113"/>
      <c r="H1489" s="120">
        <f>mayors!H21</f>
        <v>0</v>
      </c>
      <c r="I1489" s="120">
        <f>mayors!I21</f>
        <v>0</v>
      </c>
      <c r="J1489" s="120">
        <f>mayors!J21</f>
        <v>0</v>
      </c>
      <c r="K1489" s="123">
        <f>mayors!K21</f>
        <v>0</v>
      </c>
    </row>
    <row r="1490" spans="1:11" x14ac:dyDescent="0.2">
      <c r="A1490" s="117"/>
      <c r="B1490" s="118"/>
      <c r="C1490" s="119"/>
      <c r="D1490" s="119"/>
      <c r="E1490" s="119"/>
      <c r="F1490" s="119"/>
      <c r="G1490" s="119"/>
      <c r="H1490" s="120">
        <f>mayors!H22</f>
        <v>0</v>
      </c>
      <c r="I1490" s="120">
        <f>mayors!I22</f>
        <v>0</v>
      </c>
      <c r="J1490" s="120">
        <f>mayors!J22</f>
        <v>0</v>
      </c>
      <c r="K1490" s="123">
        <f>mayors!K22</f>
        <v>0</v>
      </c>
    </row>
    <row r="1491" spans="1:11" x14ac:dyDescent="0.2">
      <c r="A1491" s="117" t="s">
        <v>691</v>
      </c>
      <c r="B1491" s="118" t="s">
        <v>145</v>
      </c>
      <c r="C1491" s="119">
        <v>381</v>
      </c>
      <c r="D1491" s="119">
        <v>26.25</v>
      </c>
      <c r="E1491" s="119">
        <v>157.5</v>
      </c>
      <c r="F1491" s="119">
        <v>223.5</v>
      </c>
      <c r="G1491" s="119">
        <v>41.33</v>
      </c>
      <c r="H1491" s="120">
        <f>mayors!H23</f>
        <v>0</v>
      </c>
      <c r="I1491" s="120">
        <f>mayors!I23</f>
        <v>381</v>
      </c>
      <c r="J1491" s="120">
        <f>mayors!J23</f>
        <v>403.86</v>
      </c>
      <c r="K1491" s="123">
        <f>mayors!K23</f>
        <v>428.09160000000003</v>
      </c>
    </row>
    <row r="1492" spans="1:11" x14ac:dyDescent="0.2">
      <c r="A1492" s="117" t="s">
        <v>692</v>
      </c>
      <c r="B1492" s="118" t="s">
        <v>146</v>
      </c>
      <c r="C1492" s="119">
        <v>100786</v>
      </c>
      <c r="D1492" s="119">
        <v>6136.2</v>
      </c>
      <c r="E1492" s="119">
        <v>36817.199999999997</v>
      </c>
      <c r="F1492" s="119">
        <v>63968.800000000003</v>
      </c>
      <c r="G1492" s="119">
        <v>36.53</v>
      </c>
      <c r="H1492" s="120">
        <f>mayors!H24</f>
        <v>0</v>
      </c>
      <c r="I1492" s="120">
        <f>mayors!I24</f>
        <v>100786</v>
      </c>
      <c r="J1492" s="120">
        <f>mayors!J24</f>
        <v>106833.16</v>
      </c>
      <c r="K1492" s="123">
        <f>mayors!K24</f>
        <v>113243.1496</v>
      </c>
    </row>
    <row r="1493" spans="1:11" x14ac:dyDescent="0.2">
      <c r="A1493" s="117" t="s">
        <v>693</v>
      </c>
      <c r="B1493" s="118" t="s">
        <v>147</v>
      </c>
      <c r="C1493" s="119">
        <v>336444</v>
      </c>
      <c r="D1493" s="119">
        <v>10413.07</v>
      </c>
      <c r="E1493" s="119">
        <v>61712.71</v>
      </c>
      <c r="F1493" s="119">
        <v>274731.28999999998</v>
      </c>
      <c r="G1493" s="119">
        <v>18.34</v>
      </c>
      <c r="H1493" s="120">
        <f>mayors!H25</f>
        <v>0</v>
      </c>
      <c r="I1493" s="120">
        <f>mayors!I25</f>
        <v>336444</v>
      </c>
      <c r="J1493" s="120">
        <f>mayors!J25</f>
        <v>356630.64</v>
      </c>
      <c r="K1493" s="123">
        <f>mayors!K25</f>
        <v>378028.47840000002</v>
      </c>
    </row>
    <row r="1494" spans="1:11" x14ac:dyDescent="0.2">
      <c r="A1494" s="117" t="s">
        <v>694</v>
      </c>
      <c r="B1494" s="118" t="s">
        <v>148</v>
      </c>
      <c r="C1494" s="119">
        <v>8926</v>
      </c>
      <c r="D1494" s="119">
        <v>446.16</v>
      </c>
      <c r="E1494" s="119">
        <v>2676.96</v>
      </c>
      <c r="F1494" s="119">
        <v>6249.04</v>
      </c>
      <c r="G1494" s="119">
        <v>29.99</v>
      </c>
      <c r="H1494" s="120">
        <f>mayors!H26</f>
        <v>0</v>
      </c>
      <c r="I1494" s="120">
        <f>mayors!I26</f>
        <v>8926</v>
      </c>
      <c r="J1494" s="120">
        <f>mayors!J26</f>
        <v>9461.56</v>
      </c>
      <c r="K1494" s="123">
        <f>mayors!K26</f>
        <v>10029.2536</v>
      </c>
    </row>
    <row r="1495" spans="1:11" x14ac:dyDescent="0.2">
      <c r="A1495" s="117"/>
      <c r="B1495" s="118"/>
      <c r="C1495" s="119"/>
      <c r="D1495" s="119"/>
      <c r="E1495" s="119"/>
      <c r="F1495" s="119"/>
      <c r="G1495" s="119"/>
      <c r="H1495" s="120">
        <f>mayors!H27</f>
        <v>0</v>
      </c>
      <c r="I1495" s="120">
        <f>mayors!I27</f>
        <v>0</v>
      </c>
      <c r="J1495" s="120">
        <f>mayors!J27</f>
        <v>0</v>
      </c>
      <c r="K1495" s="123">
        <f>mayors!K27</f>
        <v>0</v>
      </c>
    </row>
    <row r="1496" spans="1:11" s="116" customFormat="1" ht="15" x14ac:dyDescent="0.25">
      <c r="A1496" s="111"/>
      <c r="B1496" s="112" t="s">
        <v>149</v>
      </c>
      <c r="C1496" s="113">
        <v>446537</v>
      </c>
      <c r="D1496" s="113">
        <v>17021.68</v>
      </c>
      <c r="E1496" s="113">
        <v>101364.37</v>
      </c>
      <c r="F1496" s="113">
        <v>345172.63</v>
      </c>
      <c r="G1496" s="113">
        <v>22.7</v>
      </c>
      <c r="H1496" s="120">
        <f>mayors!H28</f>
        <v>0</v>
      </c>
      <c r="I1496" s="120">
        <f>mayors!I28</f>
        <v>446537</v>
      </c>
      <c r="J1496" s="120">
        <f>mayors!J28</f>
        <v>473329.22</v>
      </c>
      <c r="K1496" s="123">
        <f>mayors!K28</f>
        <v>501728.97319999995</v>
      </c>
    </row>
    <row r="1497" spans="1:11" s="116" customFormat="1" ht="15" x14ac:dyDescent="0.25">
      <c r="A1497" s="111"/>
      <c r="B1497" s="112"/>
      <c r="C1497" s="113"/>
      <c r="D1497" s="113"/>
      <c r="E1497" s="113"/>
      <c r="F1497" s="113"/>
      <c r="G1497" s="113"/>
      <c r="H1497" s="120">
        <f>mayors!H29</f>
        <v>0</v>
      </c>
      <c r="I1497" s="120">
        <f>mayors!I29</f>
        <v>0</v>
      </c>
      <c r="J1497" s="120">
        <f>mayors!J29</f>
        <v>0</v>
      </c>
      <c r="K1497" s="123">
        <f>mayors!K29</f>
        <v>0</v>
      </c>
    </row>
    <row r="1498" spans="1:11" s="116" customFormat="1" ht="15" x14ac:dyDescent="0.25">
      <c r="A1498" s="111"/>
      <c r="B1498" s="112" t="s">
        <v>150</v>
      </c>
      <c r="C1498" s="113"/>
      <c r="D1498" s="113"/>
      <c r="E1498" s="113"/>
      <c r="F1498" s="113"/>
      <c r="G1498" s="113"/>
      <c r="H1498" s="120">
        <f>mayors!H30</f>
        <v>0</v>
      </c>
      <c r="I1498" s="120">
        <f>mayors!I30</f>
        <v>0</v>
      </c>
      <c r="J1498" s="120">
        <f>mayors!J30</f>
        <v>0</v>
      </c>
      <c r="K1498" s="123">
        <f>mayors!K30</f>
        <v>0</v>
      </c>
    </row>
    <row r="1499" spans="1:11" s="116" customFormat="1" ht="15" x14ac:dyDescent="0.25">
      <c r="A1499" s="111"/>
      <c r="B1499" s="112"/>
      <c r="C1499" s="113"/>
      <c r="D1499" s="113"/>
      <c r="E1499" s="113"/>
      <c r="F1499" s="113"/>
      <c r="G1499" s="113"/>
      <c r="H1499" s="120">
        <f>mayors!H31</f>
        <v>0</v>
      </c>
      <c r="I1499" s="120">
        <f>mayors!I31</f>
        <v>0</v>
      </c>
      <c r="J1499" s="120">
        <f>mayors!J31</f>
        <v>0</v>
      </c>
      <c r="K1499" s="123">
        <f>mayors!K31</f>
        <v>0</v>
      </c>
    </row>
    <row r="1500" spans="1:11" x14ac:dyDescent="0.2">
      <c r="A1500" s="117" t="s">
        <v>695</v>
      </c>
      <c r="B1500" s="118" t="s">
        <v>151</v>
      </c>
      <c r="C1500" s="119">
        <v>4305</v>
      </c>
      <c r="D1500" s="119">
        <v>0</v>
      </c>
      <c r="E1500" s="119">
        <v>0</v>
      </c>
      <c r="F1500" s="119">
        <v>4305</v>
      </c>
      <c r="G1500" s="119">
        <v>0</v>
      </c>
      <c r="H1500" s="120">
        <f>mayors!H32</f>
        <v>0</v>
      </c>
      <c r="I1500" s="120">
        <f>mayors!I32</f>
        <v>4305</v>
      </c>
      <c r="J1500" s="120">
        <f>mayors!J32</f>
        <v>4563.3</v>
      </c>
      <c r="K1500" s="123">
        <f>mayors!K32</f>
        <v>4837.098</v>
      </c>
    </row>
    <row r="1501" spans="1:11" x14ac:dyDescent="0.2">
      <c r="A1501" s="117" t="s">
        <v>696</v>
      </c>
      <c r="B1501" s="118" t="s">
        <v>152</v>
      </c>
      <c r="C1501" s="119">
        <v>6876</v>
      </c>
      <c r="D1501" s="119">
        <v>0</v>
      </c>
      <c r="E1501" s="119">
        <v>0</v>
      </c>
      <c r="F1501" s="119">
        <v>6876</v>
      </c>
      <c r="G1501" s="119">
        <v>0</v>
      </c>
      <c r="H1501" s="120">
        <f>mayors!H33</f>
        <v>0</v>
      </c>
      <c r="I1501" s="120">
        <f>mayors!I33</f>
        <v>6876</v>
      </c>
      <c r="J1501" s="120">
        <f>mayors!J33</f>
        <v>7288.56</v>
      </c>
      <c r="K1501" s="123">
        <f>mayors!K33</f>
        <v>7725.8736000000008</v>
      </c>
    </row>
    <row r="1502" spans="1:11" x14ac:dyDescent="0.2">
      <c r="A1502" s="117" t="s">
        <v>697</v>
      </c>
      <c r="B1502" s="118" t="s">
        <v>153</v>
      </c>
      <c r="C1502" s="119">
        <v>4598</v>
      </c>
      <c r="D1502" s="119">
        <v>0</v>
      </c>
      <c r="E1502" s="119">
        <v>0</v>
      </c>
      <c r="F1502" s="119">
        <v>4598</v>
      </c>
      <c r="G1502" s="119">
        <v>0</v>
      </c>
      <c r="H1502" s="120">
        <f>mayors!H34</f>
        <v>0</v>
      </c>
      <c r="I1502" s="120">
        <f>mayors!I34</f>
        <v>4598</v>
      </c>
      <c r="J1502" s="120">
        <f>mayors!J34</f>
        <v>4873.88</v>
      </c>
      <c r="K1502" s="123">
        <f>mayors!K34</f>
        <v>5166.3127999999997</v>
      </c>
    </row>
    <row r="1503" spans="1:11" x14ac:dyDescent="0.2">
      <c r="A1503" s="117"/>
      <c r="B1503" s="118"/>
      <c r="C1503" s="119"/>
      <c r="D1503" s="119"/>
      <c r="E1503" s="119"/>
      <c r="F1503" s="119"/>
      <c r="G1503" s="119"/>
      <c r="H1503" s="120">
        <f>mayors!H35</f>
        <v>0</v>
      </c>
      <c r="I1503" s="120">
        <f>mayors!I35</f>
        <v>0</v>
      </c>
      <c r="J1503" s="120">
        <f>mayors!J35</f>
        <v>0</v>
      </c>
      <c r="K1503" s="123">
        <f>mayors!K35</f>
        <v>0</v>
      </c>
    </row>
    <row r="1504" spans="1:11" s="116" customFormat="1" ht="15" x14ac:dyDescent="0.25">
      <c r="A1504" s="111"/>
      <c r="B1504" s="112" t="s">
        <v>154</v>
      </c>
      <c r="C1504" s="113">
        <v>15779</v>
      </c>
      <c r="D1504" s="113">
        <v>0</v>
      </c>
      <c r="E1504" s="113">
        <v>0</v>
      </c>
      <c r="F1504" s="113">
        <v>15779</v>
      </c>
      <c r="G1504" s="113">
        <v>0</v>
      </c>
      <c r="H1504" s="120">
        <f>mayors!H36</f>
        <v>0</v>
      </c>
      <c r="I1504" s="120">
        <f>mayors!I36</f>
        <v>15779</v>
      </c>
      <c r="J1504" s="120">
        <f>mayors!J36</f>
        <v>16725.740000000002</v>
      </c>
      <c r="K1504" s="123">
        <f>mayors!K36</f>
        <v>17729.2844</v>
      </c>
    </row>
    <row r="1505" spans="1:11" s="116" customFormat="1" ht="15" x14ac:dyDescent="0.25">
      <c r="A1505" s="111"/>
      <c r="B1505" s="112"/>
      <c r="C1505" s="113"/>
      <c r="D1505" s="113"/>
      <c r="E1505" s="113"/>
      <c r="F1505" s="113"/>
      <c r="G1505" s="113"/>
      <c r="H1505" s="120">
        <f>mayors!H37</f>
        <v>0</v>
      </c>
      <c r="I1505" s="120">
        <f>mayors!I37</f>
        <v>0</v>
      </c>
      <c r="J1505" s="120">
        <f>mayors!J37</f>
        <v>0</v>
      </c>
      <c r="K1505" s="123">
        <f>mayors!K37</f>
        <v>0</v>
      </c>
    </row>
    <row r="1506" spans="1:11" s="116" customFormat="1" ht="15" x14ac:dyDescent="0.25">
      <c r="A1506" s="111"/>
      <c r="B1506" s="112" t="s">
        <v>155</v>
      </c>
      <c r="C1506" s="113">
        <v>2646011</v>
      </c>
      <c r="D1506" s="113">
        <v>110508.64</v>
      </c>
      <c r="E1506" s="113">
        <v>581099.02</v>
      </c>
      <c r="F1506" s="113">
        <v>2064911.98</v>
      </c>
      <c r="G1506" s="113">
        <v>21.96</v>
      </c>
      <c r="H1506" s="120">
        <f>mayors!H38</f>
        <v>0</v>
      </c>
      <c r="I1506" s="120">
        <f>mayors!I38</f>
        <v>2646011</v>
      </c>
      <c r="J1506" s="120">
        <f>mayors!J38</f>
        <v>2804771.66</v>
      </c>
      <c r="K1506" s="123">
        <f>mayors!K38</f>
        <v>2973057.9596000002</v>
      </c>
    </row>
    <row r="1507" spans="1:11" s="116" customFormat="1" ht="15" x14ac:dyDescent="0.25">
      <c r="A1507" s="111"/>
      <c r="B1507" s="112"/>
      <c r="C1507" s="113"/>
      <c r="D1507" s="113"/>
      <c r="E1507" s="113"/>
      <c r="F1507" s="113"/>
      <c r="G1507" s="113"/>
      <c r="H1507" s="120">
        <f>mayors!H39</f>
        <v>0</v>
      </c>
      <c r="I1507" s="120">
        <f>mayors!I39</f>
        <v>0</v>
      </c>
      <c r="J1507" s="120">
        <f>mayors!J39</f>
        <v>0</v>
      </c>
      <c r="K1507" s="123">
        <f>mayors!K39</f>
        <v>0</v>
      </c>
    </row>
    <row r="1508" spans="1:11" s="116" customFormat="1" ht="15" x14ac:dyDescent="0.25">
      <c r="A1508" s="111"/>
      <c r="B1508" s="112" t="s">
        <v>156</v>
      </c>
      <c r="C1508" s="113">
        <v>2646011</v>
      </c>
      <c r="D1508" s="113">
        <v>110508.64</v>
      </c>
      <c r="E1508" s="113">
        <v>581099.02</v>
      </c>
      <c r="F1508" s="113">
        <v>2064911.98</v>
      </c>
      <c r="G1508" s="113">
        <v>21.96</v>
      </c>
      <c r="H1508" s="120">
        <f>mayors!H40</f>
        <v>0</v>
      </c>
      <c r="I1508" s="120">
        <f>mayors!I40</f>
        <v>2646011</v>
      </c>
      <c r="J1508" s="120">
        <f>mayors!J40</f>
        <v>2804771.66</v>
      </c>
      <c r="K1508" s="123">
        <f>mayors!K40</f>
        <v>2973057.9596000002</v>
      </c>
    </row>
    <row r="1509" spans="1:11" s="116" customFormat="1" ht="15" x14ac:dyDescent="0.25">
      <c r="A1509" s="111"/>
      <c r="B1509" s="112"/>
      <c r="C1509" s="113"/>
      <c r="D1509" s="113"/>
      <c r="E1509" s="113"/>
      <c r="F1509" s="113"/>
      <c r="G1509" s="113"/>
      <c r="H1509" s="120">
        <f>mayors!H41</f>
        <v>0</v>
      </c>
      <c r="I1509" s="120">
        <f>mayors!I41</f>
        <v>0</v>
      </c>
      <c r="J1509" s="120">
        <f>mayors!J41</f>
        <v>0</v>
      </c>
      <c r="K1509" s="123">
        <f>mayors!K41</f>
        <v>0</v>
      </c>
    </row>
    <row r="1510" spans="1:11" s="116" customFormat="1" ht="15" x14ac:dyDescent="0.25">
      <c r="A1510" s="111"/>
      <c r="B1510" s="112" t="s">
        <v>157</v>
      </c>
      <c r="C1510" s="113"/>
      <c r="D1510" s="113"/>
      <c r="E1510" s="113"/>
      <c r="F1510" s="113"/>
      <c r="G1510" s="113"/>
      <c r="H1510" s="120">
        <f>mayors!H42</f>
        <v>0</v>
      </c>
      <c r="I1510" s="120">
        <f>mayors!I42</f>
        <v>0</v>
      </c>
      <c r="J1510" s="120">
        <f>mayors!J42</f>
        <v>0</v>
      </c>
      <c r="K1510" s="123">
        <f>mayors!K42</f>
        <v>0</v>
      </c>
    </row>
    <row r="1511" spans="1:11" s="116" customFormat="1" ht="15" x14ac:dyDescent="0.25">
      <c r="A1511" s="111"/>
      <c r="B1511" s="112" t="s">
        <v>169</v>
      </c>
      <c r="C1511" s="113"/>
      <c r="D1511" s="113"/>
      <c r="E1511" s="113"/>
      <c r="F1511" s="113"/>
      <c r="G1511" s="113"/>
      <c r="H1511" s="120">
        <f>mayors!H43</f>
        <v>0</v>
      </c>
      <c r="I1511" s="120">
        <f>mayors!I43</f>
        <v>0</v>
      </c>
      <c r="J1511" s="120">
        <f>mayors!J43</f>
        <v>0</v>
      </c>
      <c r="K1511" s="123">
        <f>mayors!K43</f>
        <v>0</v>
      </c>
    </row>
    <row r="1512" spans="1:11" x14ac:dyDescent="0.2">
      <c r="A1512" s="117"/>
      <c r="B1512" s="118"/>
      <c r="C1512" s="119"/>
      <c r="D1512" s="119"/>
      <c r="E1512" s="119"/>
      <c r="F1512" s="119"/>
      <c r="G1512" s="119"/>
      <c r="H1512" s="120">
        <f>mayors!H44</f>
        <v>0</v>
      </c>
      <c r="I1512" s="120">
        <f>mayors!I44</f>
        <v>0</v>
      </c>
      <c r="J1512" s="120">
        <f>mayors!J44</f>
        <v>0</v>
      </c>
      <c r="K1512" s="123">
        <f>mayors!K44</f>
        <v>0</v>
      </c>
    </row>
    <row r="1513" spans="1:11" x14ac:dyDescent="0.2">
      <c r="A1513" s="117" t="s">
        <v>698</v>
      </c>
      <c r="B1513" s="118" t="s">
        <v>170</v>
      </c>
      <c r="C1513" s="119">
        <v>212906</v>
      </c>
      <c r="D1513" s="119">
        <v>0</v>
      </c>
      <c r="E1513" s="119">
        <v>0</v>
      </c>
      <c r="F1513" s="119">
        <v>212906</v>
      </c>
      <c r="G1513" s="119">
        <v>0</v>
      </c>
      <c r="H1513" s="120">
        <f>mayors!H45</f>
        <v>0</v>
      </c>
      <c r="I1513" s="120">
        <f>mayors!I45</f>
        <v>212906</v>
      </c>
      <c r="J1513" s="120">
        <f>mayors!J45</f>
        <v>225680.36</v>
      </c>
      <c r="K1513" s="123">
        <f>mayors!K45</f>
        <v>239221.18159999998</v>
      </c>
    </row>
    <row r="1514" spans="1:11" x14ac:dyDescent="0.2">
      <c r="A1514" s="117" t="s">
        <v>699</v>
      </c>
      <c r="B1514" s="118" t="s">
        <v>171</v>
      </c>
      <c r="C1514" s="119">
        <v>638720</v>
      </c>
      <c r="D1514" s="119">
        <v>0</v>
      </c>
      <c r="E1514" s="119">
        <v>0</v>
      </c>
      <c r="F1514" s="119">
        <v>638720</v>
      </c>
      <c r="G1514" s="119">
        <v>0</v>
      </c>
      <c r="H1514" s="120">
        <f>mayors!H46</f>
        <v>0</v>
      </c>
      <c r="I1514" s="120">
        <f>mayors!I46</f>
        <v>638720</v>
      </c>
      <c r="J1514" s="120">
        <f>mayors!J46</f>
        <v>677043.19999999995</v>
      </c>
      <c r="K1514" s="123">
        <f>mayors!K46</f>
        <v>717665.7919999999</v>
      </c>
    </row>
    <row r="1515" spans="1:11" x14ac:dyDescent="0.2">
      <c r="A1515" s="117" t="s">
        <v>700</v>
      </c>
      <c r="B1515" s="118" t="s">
        <v>172</v>
      </c>
      <c r="C1515" s="119">
        <v>47508</v>
      </c>
      <c r="D1515" s="119">
        <v>0</v>
      </c>
      <c r="E1515" s="119">
        <v>0</v>
      </c>
      <c r="F1515" s="119">
        <v>47508</v>
      </c>
      <c r="G1515" s="119">
        <v>0</v>
      </c>
      <c r="H1515" s="120">
        <f>mayors!H47</f>
        <v>0</v>
      </c>
      <c r="I1515" s="120">
        <f>mayors!I47</f>
        <v>47508</v>
      </c>
      <c r="J1515" s="120">
        <f>mayors!J47</f>
        <v>50358.48</v>
      </c>
      <c r="K1515" s="123">
        <f>mayors!K47</f>
        <v>53379.988800000006</v>
      </c>
    </row>
    <row r="1516" spans="1:11" x14ac:dyDescent="0.2">
      <c r="A1516" s="117"/>
      <c r="B1516" s="118"/>
      <c r="C1516" s="119"/>
      <c r="D1516" s="119"/>
      <c r="E1516" s="119"/>
      <c r="F1516" s="119"/>
      <c r="G1516" s="119"/>
      <c r="H1516" s="120">
        <f>mayors!H48</f>
        <v>0</v>
      </c>
      <c r="I1516" s="120">
        <f>mayors!I48</f>
        <v>0</v>
      </c>
      <c r="J1516" s="120">
        <f>mayors!J48</f>
        <v>0</v>
      </c>
      <c r="K1516" s="123">
        <f>mayors!K48</f>
        <v>0</v>
      </c>
    </row>
    <row r="1517" spans="1:11" s="116" customFormat="1" ht="15" x14ac:dyDescent="0.25">
      <c r="A1517" s="111"/>
      <c r="B1517" s="112" t="s">
        <v>173</v>
      </c>
      <c r="C1517" s="113">
        <v>899134</v>
      </c>
      <c r="D1517" s="113">
        <v>0</v>
      </c>
      <c r="E1517" s="113">
        <v>0</v>
      </c>
      <c r="F1517" s="113">
        <v>899134</v>
      </c>
      <c r="G1517" s="113">
        <v>0</v>
      </c>
      <c r="H1517" s="120">
        <f>mayors!H49</f>
        <v>0</v>
      </c>
      <c r="I1517" s="120">
        <f>mayors!I49</f>
        <v>899134</v>
      </c>
      <c r="J1517" s="120">
        <f>mayors!J49</f>
        <v>953082.04</v>
      </c>
      <c r="K1517" s="123">
        <f>mayors!K49</f>
        <v>1010266.9624000001</v>
      </c>
    </row>
    <row r="1518" spans="1:11" s="116" customFormat="1" ht="15" x14ac:dyDescent="0.25">
      <c r="A1518" s="111"/>
      <c r="B1518" s="112"/>
      <c r="C1518" s="113"/>
      <c r="D1518" s="113"/>
      <c r="E1518" s="113"/>
      <c r="F1518" s="113"/>
      <c r="G1518" s="113"/>
      <c r="H1518" s="120">
        <f>mayors!H50</f>
        <v>0</v>
      </c>
      <c r="I1518" s="120">
        <f>mayors!I50</f>
        <v>0</v>
      </c>
      <c r="J1518" s="120">
        <f>mayors!J50</f>
        <v>0</v>
      </c>
      <c r="K1518" s="123">
        <f>mayors!K50</f>
        <v>0</v>
      </c>
    </row>
    <row r="1519" spans="1:11" s="116" customFormat="1" ht="15" x14ac:dyDescent="0.25">
      <c r="A1519" s="111"/>
      <c r="B1519" s="112" t="s">
        <v>179</v>
      </c>
      <c r="C1519" s="113"/>
      <c r="D1519" s="113"/>
      <c r="E1519" s="113"/>
      <c r="F1519" s="113"/>
      <c r="G1519" s="113"/>
      <c r="H1519" s="120">
        <f>mayors!H51</f>
        <v>0</v>
      </c>
      <c r="I1519" s="120">
        <f>mayors!I51</f>
        <v>0</v>
      </c>
      <c r="J1519" s="120">
        <f>mayors!J51</f>
        <v>0</v>
      </c>
      <c r="K1519" s="123">
        <f>mayors!K51</f>
        <v>0</v>
      </c>
    </row>
    <row r="1520" spans="1:11" x14ac:dyDescent="0.2">
      <c r="A1520" s="117"/>
      <c r="B1520" s="118"/>
      <c r="C1520" s="119"/>
      <c r="D1520" s="119"/>
      <c r="E1520" s="119"/>
      <c r="F1520" s="119"/>
      <c r="G1520" s="119"/>
      <c r="H1520" s="120">
        <f>mayors!H52</f>
        <v>0</v>
      </c>
      <c r="I1520" s="120">
        <f>mayors!I52</f>
        <v>0</v>
      </c>
      <c r="J1520" s="120">
        <f>mayors!J52</f>
        <v>0</v>
      </c>
      <c r="K1520" s="123">
        <f>mayors!K52</f>
        <v>0</v>
      </c>
    </row>
    <row r="1521" spans="1:11" x14ac:dyDescent="0.2">
      <c r="A1521" s="117" t="s">
        <v>701</v>
      </c>
      <c r="B1521" s="118" t="s">
        <v>180</v>
      </c>
      <c r="C1521" s="119">
        <v>0</v>
      </c>
      <c r="D1521" s="119">
        <v>16581.52</v>
      </c>
      <c r="E1521" s="119">
        <v>99489.12</v>
      </c>
      <c r="F1521" s="119">
        <v>-99489.12</v>
      </c>
      <c r="G1521" s="119">
        <v>0</v>
      </c>
      <c r="H1521" s="120">
        <f>mayors!H53</f>
        <v>0</v>
      </c>
      <c r="I1521" s="120">
        <f>mayors!I53</f>
        <v>0</v>
      </c>
      <c r="J1521" s="120">
        <f>mayors!J53</f>
        <v>0</v>
      </c>
      <c r="K1521" s="123">
        <f>mayors!K53</f>
        <v>0</v>
      </c>
    </row>
    <row r="1522" spans="1:11" x14ac:dyDescent="0.2">
      <c r="A1522" s="117" t="s">
        <v>702</v>
      </c>
      <c r="B1522" s="118" t="s">
        <v>181</v>
      </c>
      <c r="C1522" s="119">
        <v>0</v>
      </c>
      <c r="D1522" s="119">
        <v>49744.56</v>
      </c>
      <c r="E1522" s="119">
        <v>298467.36</v>
      </c>
      <c r="F1522" s="119">
        <v>-298467.36</v>
      </c>
      <c r="G1522" s="119">
        <v>0</v>
      </c>
      <c r="H1522" s="120">
        <f>mayors!H54</f>
        <v>0</v>
      </c>
      <c r="I1522" s="120">
        <f>mayors!I54</f>
        <v>0</v>
      </c>
      <c r="J1522" s="120">
        <f>mayors!J54</f>
        <v>0</v>
      </c>
      <c r="K1522" s="123">
        <f>mayors!K54</f>
        <v>0</v>
      </c>
    </row>
    <row r="1523" spans="1:11" x14ac:dyDescent="0.2">
      <c r="A1523" s="117" t="s">
        <v>703</v>
      </c>
      <c r="B1523" s="118" t="s">
        <v>182</v>
      </c>
      <c r="C1523" s="119">
        <v>0</v>
      </c>
      <c r="D1523" s="119">
        <v>3400</v>
      </c>
      <c r="E1523" s="119">
        <v>20300</v>
      </c>
      <c r="F1523" s="119">
        <v>-20300</v>
      </c>
      <c r="G1523" s="119">
        <v>0</v>
      </c>
      <c r="H1523" s="120">
        <f>mayors!H55</f>
        <v>0</v>
      </c>
      <c r="I1523" s="120">
        <f>mayors!I55</f>
        <v>0</v>
      </c>
      <c r="J1523" s="120">
        <f>mayors!J55</f>
        <v>0</v>
      </c>
      <c r="K1523" s="123">
        <f>mayors!K55</f>
        <v>0</v>
      </c>
    </row>
    <row r="1524" spans="1:11" x14ac:dyDescent="0.2">
      <c r="A1524" s="117"/>
      <c r="B1524" s="118"/>
      <c r="C1524" s="119"/>
      <c r="D1524" s="119"/>
      <c r="E1524" s="119"/>
      <c r="F1524" s="119"/>
      <c r="G1524" s="119"/>
      <c r="H1524" s="120">
        <f>mayors!H56</f>
        <v>0</v>
      </c>
      <c r="I1524" s="120">
        <f>mayors!I56</f>
        <v>0</v>
      </c>
      <c r="J1524" s="120">
        <f>mayors!J56</f>
        <v>0</v>
      </c>
      <c r="K1524" s="123">
        <f>mayors!K56</f>
        <v>0</v>
      </c>
    </row>
    <row r="1525" spans="1:11" s="116" customFormat="1" ht="15" x14ac:dyDescent="0.25">
      <c r="A1525" s="111"/>
      <c r="B1525" s="112" t="s">
        <v>183</v>
      </c>
      <c r="C1525" s="113">
        <v>0</v>
      </c>
      <c r="D1525" s="113">
        <v>69726.080000000002</v>
      </c>
      <c r="E1525" s="113">
        <v>418256.48</v>
      </c>
      <c r="F1525" s="113">
        <v>-418256.48</v>
      </c>
      <c r="G1525" s="113">
        <v>0</v>
      </c>
      <c r="H1525" s="120">
        <f>mayors!H57</f>
        <v>0</v>
      </c>
      <c r="I1525" s="120">
        <f>mayors!I57</f>
        <v>0</v>
      </c>
      <c r="J1525" s="120">
        <f>mayors!J57</f>
        <v>0</v>
      </c>
      <c r="K1525" s="123">
        <f>mayors!K57</f>
        <v>0</v>
      </c>
    </row>
    <row r="1526" spans="1:11" s="116" customFormat="1" ht="15" x14ac:dyDescent="0.25">
      <c r="A1526" s="111"/>
      <c r="B1526" s="112"/>
      <c r="C1526" s="113"/>
      <c r="D1526" s="113"/>
      <c r="E1526" s="113"/>
      <c r="F1526" s="113"/>
      <c r="G1526" s="113"/>
      <c r="H1526" s="120">
        <f>mayors!H58</f>
        <v>0</v>
      </c>
      <c r="I1526" s="120">
        <f>mayors!I58</f>
        <v>0</v>
      </c>
      <c r="J1526" s="120">
        <f>mayors!J58</f>
        <v>0</v>
      </c>
      <c r="K1526" s="123">
        <f>mayors!K58</f>
        <v>0</v>
      </c>
    </row>
    <row r="1527" spans="1:11" s="116" customFormat="1" ht="15" x14ac:dyDescent="0.25">
      <c r="A1527" s="111"/>
      <c r="B1527" s="112" t="s">
        <v>184</v>
      </c>
      <c r="C1527" s="113">
        <v>899134</v>
      </c>
      <c r="D1527" s="113">
        <v>69726.080000000002</v>
      </c>
      <c r="E1527" s="113">
        <v>418256.48</v>
      </c>
      <c r="F1527" s="113">
        <v>480877.52</v>
      </c>
      <c r="G1527" s="113">
        <v>46.51</v>
      </c>
      <c r="H1527" s="120">
        <f>mayors!H59</f>
        <v>0</v>
      </c>
      <c r="I1527" s="120">
        <f>mayors!I59</f>
        <v>899134</v>
      </c>
      <c r="J1527" s="120">
        <f>mayors!J59</f>
        <v>953082.04</v>
      </c>
      <c r="K1527" s="123">
        <f>mayors!K59</f>
        <v>1010266.9624000001</v>
      </c>
    </row>
    <row r="1528" spans="1:11" s="116" customFormat="1" ht="15" x14ac:dyDescent="0.25">
      <c r="A1528" s="111"/>
      <c r="B1528" s="112"/>
      <c r="C1528" s="113"/>
      <c r="D1528" s="113"/>
      <c r="E1528" s="113"/>
      <c r="F1528" s="113"/>
      <c r="G1528" s="113"/>
      <c r="H1528" s="120">
        <f>mayors!H60</f>
        <v>0</v>
      </c>
      <c r="I1528" s="120">
        <f>mayors!I60</f>
        <v>0</v>
      </c>
      <c r="J1528" s="120">
        <f>mayors!J60</f>
        <v>0</v>
      </c>
      <c r="K1528" s="123">
        <f>mayors!K60</f>
        <v>0</v>
      </c>
    </row>
    <row r="1529" spans="1:11" s="116" customFormat="1" ht="15" x14ac:dyDescent="0.25">
      <c r="A1529" s="111"/>
      <c r="B1529" s="112" t="s">
        <v>185</v>
      </c>
      <c r="C1529" s="113">
        <v>899134</v>
      </c>
      <c r="D1529" s="113">
        <v>69726.080000000002</v>
      </c>
      <c r="E1529" s="113">
        <v>418256.48</v>
      </c>
      <c r="F1529" s="113">
        <v>480877.52</v>
      </c>
      <c r="G1529" s="113">
        <v>46.51</v>
      </c>
      <c r="H1529" s="120">
        <f>mayors!H61</f>
        <v>0</v>
      </c>
      <c r="I1529" s="120">
        <f>mayors!I61</f>
        <v>899134</v>
      </c>
      <c r="J1529" s="120">
        <f>mayors!J61</f>
        <v>953082.04</v>
      </c>
      <c r="K1529" s="123">
        <f>mayors!K61</f>
        <v>1010266.9624000001</v>
      </c>
    </row>
    <row r="1530" spans="1:11" x14ac:dyDescent="0.2">
      <c r="A1530" s="117"/>
      <c r="B1530" s="118"/>
      <c r="C1530" s="119"/>
      <c r="D1530" s="119"/>
      <c r="E1530" s="119"/>
      <c r="F1530" s="119"/>
      <c r="G1530" s="119"/>
      <c r="H1530" s="120">
        <f>mayors!H62</f>
        <v>0</v>
      </c>
      <c r="I1530" s="120">
        <f>mayors!I62</f>
        <v>0</v>
      </c>
      <c r="J1530" s="120">
        <f>mayors!J62</f>
        <v>0</v>
      </c>
      <c r="K1530" s="123">
        <f>mayors!K62</f>
        <v>0</v>
      </c>
    </row>
    <row r="1531" spans="1:11" s="116" customFormat="1" ht="15" x14ac:dyDescent="0.25">
      <c r="A1531" s="111"/>
      <c r="B1531" s="112" t="s">
        <v>186</v>
      </c>
      <c r="C1531" s="113"/>
      <c r="D1531" s="113"/>
      <c r="E1531" s="113"/>
      <c r="F1531" s="113"/>
      <c r="G1531" s="113"/>
      <c r="H1531" s="120">
        <f>mayors!H63</f>
        <v>0</v>
      </c>
      <c r="I1531" s="120">
        <f>mayors!I63</f>
        <v>0</v>
      </c>
      <c r="J1531" s="120">
        <f>mayors!J63</f>
        <v>0</v>
      </c>
      <c r="K1531" s="123">
        <f>mayors!K63</f>
        <v>0</v>
      </c>
    </row>
    <row r="1532" spans="1:11" s="116" customFormat="1" ht="15" x14ac:dyDescent="0.25">
      <c r="A1532" s="111"/>
      <c r="B1532" s="112" t="s">
        <v>187</v>
      </c>
      <c r="C1532" s="113"/>
      <c r="D1532" s="113"/>
      <c r="E1532" s="113"/>
      <c r="F1532" s="113"/>
      <c r="G1532" s="113"/>
      <c r="H1532" s="120">
        <f>mayors!H64</f>
        <v>0</v>
      </c>
      <c r="I1532" s="120">
        <f>mayors!I64</f>
        <v>0</v>
      </c>
      <c r="J1532" s="120">
        <f>mayors!J64</f>
        <v>0</v>
      </c>
      <c r="K1532" s="123">
        <f>mayors!K64</f>
        <v>0</v>
      </c>
    </row>
    <row r="1533" spans="1:11" x14ac:dyDescent="0.2">
      <c r="A1533" s="117"/>
      <c r="B1533" s="118"/>
      <c r="C1533" s="119"/>
      <c r="D1533" s="119"/>
      <c r="E1533" s="119"/>
      <c r="F1533" s="119"/>
      <c r="G1533" s="119"/>
      <c r="H1533" s="120">
        <f>mayors!H65</f>
        <v>0</v>
      </c>
      <c r="I1533" s="120">
        <f>mayors!I65</f>
        <v>0</v>
      </c>
      <c r="J1533" s="120">
        <f>mayors!J65</f>
        <v>0</v>
      </c>
      <c r="K1533" s="123">
        <f>mayors!K65</f>
        <v>0</v>
      </c>
    </row>
    <row r="1534" spans="1:11" x14ac:dyDescent="0.2">
      <c r="A1534" s="117" t="s">
        <v>704</v>
      </c>
      <c r="B1534" s="118" t="s">
        <v>193</v>
      </c>
      <c r="C1534" s="119">
        <v>63405</v>
      </c>
      <c r="D1534" s="119">
        <v>0</v>
      </c>
      <c r="E1534" s="119">
        <v>46500</v>
      </c>
      <c r="F1534" s="119">
        <v>16905</v>
      </c>
      <c r="G1534" s="119">
        <v>73.33</v>
      </c>
      <c r="H1534" s="120">
        <f>mayors!H66</f>
        <v>-16905</v>
      </c>
      <c r="I1534" s="120">
        <f>mayors!I66</f>
        <v>46500</v>
      </c>
      <c r="J1534" s="120">
        <f>mayors!J66</f>
        <v>49290</v>
      </c>
      <c r="K1534" s="123">
        <f>mayors!K66</f>
        <v>52247.4</v>
      </c>
    </row>
    <row r="1535" spans="1:11" x14ac:dyDescent="0.2">
      <c r="A1535" s="117" t="s">
        <v>705</v>
      </c>
      <c r="B1535" s="118" t="s">
        <v>193</v>
      </c>
      <c r="C1535" s="119">
        <v>732878</v>
      </c>
      <c r="D1535" s="119">
        <v>182145</v>
      </c>
      <c r="E1535" s="119">
        <v>644506.54</v>
      </c>
      <c r="F1535" s="119">
        <v>88371.46</v>
      </c>
      <c r="G1535" s="119">
        <v>87.94</v>
      </c>
      <c r="H1535" s="120">
        <f>mayors!H67</f>
        <v>200000</v>
      </c>
      <c r="I1535" s="120">
        <f>mayors!I67</f>
        <v>932878</v>
      </c>
      <c r="J1535" s="120">
        <f>mayors!J67</f>
        <v>988850.68</v>
      </c>
      <c r="K1535" s="123">
        <f>mayors!K67</f>
        <v>1048181.7208</v>
      </c>
    </row>
    <row r="1536" spans="1:11" x14ac:dyDescent="0.2">
      <c r="A1536" s="117"/>
      <c r="B1536" s="118"/>
      <c r="C1536" s="119"/>
      <c r="D1536" s="119"/>
      <c r="E1536" s="119"/>
      <c r="F1536" s="119"/>
      <c r="G1536" s="119"/>
      <c r="H1536" s="120">
        <f>mayors!H68</f>
        <v>0</v>
      </c>
      <c r="I1536" s="120">
        <f>mayors!I68</f>
        <v>0</v>
      </c>
      <c r="J1536" s="120">
        <f>mayors!J68</f>
        <v>0</v>
      </c>
      <c r="K1536" s="123">
        <f>mayors!K68</f>
        <v>0</v>
      </c>
    </row>
    <row r="1537" spans="1:11" s="116" customFormat="1" ht="15" x14ac:dyDescent="0.25">
      <c r="A1537" s="111"/>
      <c r="B1537" s="112" t="s">
        <v>196</v>
      </c>
      <c r="C1537" s="113">
        <v>796283</v>
      </c>
      <c r="D1537" s="113">
        <v>182145</v>
      </c>
      <c r="E1537" s="113">
        <v>691006.54</v>
      </c>
      <c r="F1537" s="113">
        <v>105276.46</v>
      </c>
      <c r="G1537" s="113">
        <v>86.77</v>
      </c>
      <c r="H1537" s="120">
        <f>mayors!H69</f>
        <v>183095</v>
      </c>
      <c r="I1537" s="120">
        <f>mayors!I69</f>
        <v>979378</v>
      </c>
      <c r="J1537" s="120">
        <f>mayors!J69</f>
        <v>1038140.68</v>
      </c>
      <c r="K1537" s="123">
        <f>mayors!K69</f>
        <v>1100429.1208000001</v>
      </c>
    </row>
    <row r="1538" spans="1:11" s="116" customFormat="1" ht="15" x14ac:dyDescent="0.25">
      <c r="A1538" s="111"/>
      <c r="B1538" s="112"/>
      <c r="C1538" s="113"/>
      <c r="D1538" s="113"/>
      <c r="E1538" s="113"/>
      <c r="F1538" s="113"/>
      <c r="G1538" s="113"/>
      <c r="H1538" s="120">
        <f>mayors!H70</f>
        <v>0</v>
      </c>
      <c r="I1538" s="120">
        <f>mayors!I70</f>
        <v>0</v>
      </c>
      <c r="J1538" s="120">
        <f>mayors!J70</f>
        <v>0</v>
      </c>
      <c r="K1538" s="123">
        <f>mayors!K70</f>
        <v>0</v>
      </c>
    </row>
    <row r="1539" spans="1:11" s="116" customFormat="1" ht="15" x14ac:dyDescent="0.25">
      <c r="A1539" s="111"/>
      <c r="B1539" s="112" t="s">
        <v>217</v>
      </c>
      <c r="C1539" s="113">
        <v>796283</v>
      </c>
      <c r="D1539" s="113">
        <v>182145</v>
      </c>
      <c r="E1539" s="113">
        <v>691006.54</v>
      </c>
      <c r="F1539" s="113">
        <v>105276.46</v>
      </c>
      <c r="G1539" s="113">
        <v>86.77</v>
      </c>
      <c r="H1539" s="120">
        <f>mayors!H71</f>
        <v>183095</v>
      </c>
      <c r="I1539" s="120">
        <f>mayors!I71</f>
        <v>979378</v>
      </c>
      <c r="J1539" s="120">
        <f>mayors!J71</f>
        <v>1038140.68</v>
      </c>
      <c r="K1539" s="123">
        <f>mayors!K71</f>
        <v>1100429.1208000001</v>
      </c>
    </row>
    <row r="1540" spans="1:11" s="116" customFormat="1" ht="15" x14ac:dyDescent="0.25">
      <c r="A1540" s="111"/>
      <c r="B1540" s="112"/>
      <c r="C1540" s="113"/>
      <c r="D1540" s="113"/>
      <c r="E1540" s="113"/>
      <c r="F1540" s="113"/>
      <c r="G1540" s="113"/>
      <c r="H1540" s="120">
        <f>mayors!H72</f>
        <v>0</v>
      </c>
      <c r="I1540" s="120">
        <f>mayors!I72</f>
        <v>0</v>
      </c>
      <c r="J1540" s="120">
        <f>mayors!J72</f>
        <v>0</v>
      </c>
      <c r="K1540" s="123">
        <f>mayors!K72</f>
        <v>0</v>
      </c>
    </row>
    <row r="1541" spans="1:11" s="116" customFormat="1" ht="15" x14ac:dyDescent="0.25">
      <c r="A1541" s="111"/>
      <c r="B1541" s="112" t="s">
        <v>218</v>
      </c>
      <c r="C1541" s="113"/>
      <c r="D1541" s="113"/>
      <c r="E1541" s="113"/>
      <c r="F1541" s="113"/>
      <c r="G1541" s="113"/>
      <c r="H1541" s="120">
        <f>mayors!H73</f>
        <v>0</v>
      </c>
      <c r="I1541" s="120">
        <f>mayors!I73</f>
        <v>0</v>
      </c>
      <c r="J1541" s="120">
        <f>mayors!J73</f>
        <v>0</v>
      </c>
      <c r="K1541" s="123">
        <f>mayors!K73</f>
        <v>0</v>
      </c>
    </row>
    <row r="1542" spans="1:11" x14ac:dyDescent="0.2">
      <c r="A1542" s="117"/>
      <c r="B1542" s="118"/>
      <c r="C1542" s="119"/>
      <c r="D1542" s="119"/>
      <c r="E1542" s="119"/>
      <c r="F1542" s="119"/>
      <c r="G1542" s="119"/>
      <c r="H1542" s="120">
        <f>mayors!H74</f>
        <v>0</v>
      </c>
      <c r="I1542" s="120">
        <f>mayors!I74</f>
        <v>0</v>
      </c>
      <c r="J1542" s="120">
        <f>mayors!J74</f>
        <v>0</v>
      </c>
      <c r="K1542" s="123">
        <f>mayors!K74</f>
        <v>0</v>
      </c>
    </row>
    <row r="1543" spans="1:11" x14ac:dyDescent="0.2">
      <c r="A1543" s="117" t="s">
        <v>706</v>
      </c>
      <c r="B1543" s="118" t="s">
        <v>220</v>
      </c>
      <c r="C1543" s="119">
        <v>56019</v>
      </c>
      <c r="D1543" s="119">
        <v>16977.39</v>
      </c>
      <c r="E1543" s="119">
        <v>44104.08</v>
      </c>
      <c r="F1543" s="119">
        <v>11914.92</v>
      </c>
      <c r="G1543" s="119">
        <v>78.73</v>
      </c>
      <c r="H1543" s="120">
        <f>mayors!H75</f>
        <v>9000</v>
      </c>
      <c r="I1543" s="120">
        <f>mayors!I75</f>
        <v>65019</v>
      </c>
      <c r="J1543" s="120">
        <f>mayors!J75</f>
        <v>68920.14</v>
      </c>
      <c r="K1543" s="123">
        <f>mayors!K75</f>
        <v>73055.348400000003</v>
      </c>
    </row>
    <row r="1544" spans="1:11" x14ac:dyDescent="0.2">
      <c r="A1544" s="117" t="s">
        <v>707</v>
      </c>
      <c r="B1544" s="118" t="s">
        <v>231</v>
      </c>
      <c r="C1544" s="119">
        <v>2000</v>
      </c>
      <c r="D1544" s="119">
        <v>0</v>
      </c>
      <c r="E1544" s="119">
        <v>428.08</v>
      </c>
      <c r="F1544" s="119">
        <v>1571.92</v>
      </c>
      <c r="G1544" s="119">
        <v>21.4</v>
      </c>
      <c r="H1544" s="120">
        <f>mayors!H76</f>
        <v>0</v>
      </c>
      <c r="I1544" s="120">
        <f>mayors!I76</f>
        <v>2000</v>
      </c>
      <c r="J1544" s="120">
        <f>mayors!J76</f>
        <v>2120</v>
      </c>
      <c r="K1544" s="123">
        <f>mayors!K76</f>
        <v>2247.1999999999998</v>
      </c>
    </row>
    <row r="1545" spans="1:11" x14ac:dyDescent="0.2">
      <c r="A1545" s="117" t="s">
        <v>708</v>
      </c>
      <c r="B1545" s="118" t="s">
        <v>232</v>
      </c>
      <c r="C1545" s="119">
        <v>2000</v>
      </c>
      <c r="D1545" s="119">
        <v>0</v>
      </c>
      <c r="E1545" s="119">
        <v>437.52</v>
      </c>
      <c r="F1545" s="119">
        <v>1562.48</v>
      </c>
      <c r="G1545" s="119">
        <v>21.87</v>
      </c>
      <c r="H1545" s="120">
        <f>mayors!H77</f>
        <v>2000</v>
      </c>
      <c r="I1545" s="120">
        <f>mayors!I77</f>
        <v>4000</v>
      </c>
      <c r="J1545" s="120">
        <f>mayors!J77</f>
        <v>4240</v>
      </c>
      <c r="K1545" s="123">
        <f>mayors!K77</f>
        <v>4494.3999999999996</v>
      </c>
    </row>
    <row r="1546" spans="1:11" x14ac:dyDescent="0.2">
      <c r="A1546" s="117" t="s">
        <v>709</v>
      </c>
      <c r="B1546" s="118" t="s">
        <v>240</v>
      </c>
      <c r="C1546" s="119">
        <v>46265</v>
      </c>
      <c r="D1546" s="119">
        <v>0</v>
      </c>
      <c r="E1546" s="119">
        <v>0</v>
      </c>
      <c r="F1546" s="119">
        <v>46265</v>
      </c>
      <c r="G1546" s="119">
        <v>0</v>
      </c>
      <c r="H1546" s="120">
        <f>mayors!H78</f>
        <v>46000</v>
      </c>
      <c r="I1546" s="120">
        <f>mayors!I78</f>
        <v>92265</v>
      </c>
      <c r="J1546" s="120">
        <f>mayors!J78</f>
        <v>97800.9</v>
      </c>
      <c r="K1546" s="123">
        <f>mayors!K78</f>
        <v>103668.954</v>
      </c>
    </row>
    <row r="1547" spans="1:11" x14ac:dyDescent="0.2">
      <c r="A1547" s="117" t="s">
        <v>710</v>
      </c>
      <c r="B1547" s="118" t="s">
        <v>243</v>
      </c>
      <c r="C1547" s="119">
        <v>57175</v>
      </c>
      <c r="D1547" s="119">
        <v>1400.24</v>
      </c>
      <c r="E1547" s="119">
        <v>7776.75</v>
      </c>
      <c r="F1547" s="119">
        <v>49398.25</v>
      </c>
      <c r="G1547" s="119">
        <v>13.6</v>
      </c>
      <c r="H1547" s="120">
        <f>mayors!H79</f>
        <v>0</v>
      </c>
      <c r="I1547" s="120">
        <f>mayors!I79</f>
        <v>57175</v>
      </c>
      <c r="J1547" s="120">
        <f>mayors!J79</f>
        <v>60605.5</v>
      </c>
      <c r="K1547" s="123">
        <f>mayors!K79</f>
        <v>64241.83</v>
      </c>
    </row>
    <row r="1548" spans="1:11" x14ac:dyDescent="0.2">
      <c r="A1548" s="117" t="s">
        <v>711</v>
      </c>
      <c r="B1548" s="118" t="s">
        <v>244</v>
      </c>
      <c r="C1548" s="119">
        <v>175152</v>
      </c>
      <c r="D1548" s="119">
        <v>5654.79</v>
      </c>
      <c r="E1548" s="119">
        <v>45513.67</v>
      </c>
      <c r="F1548" s="119">
        <v>129638.33</v>
      </c>
      <c r="G1548" s="119">
        <v>25.98</v>
      </c>
      <c r="H1548" s="120">
        <f>mayors!H80</f>
        <v>0</v>
      </c>
      <c r="I1548" s="120">
        <f>mayors!I80</f>
        <v>175152</v>
      </c>
      <c r="J1548" s="120">
        <f>mayors!J80</f>
        <v>185661.12</v>
      </c>
      <c r="K1548" s="123">
        <f>mayors!K80</f>
        <v>196800.78719999999</v>
      </c>
    </row>
    <row r="1549" spans="1:11" x14ac:dyDescent="0.2">
      <c r="A1549" s="117" t="s">
        <v>712</v>
      </c>
      <c r="B1549" s="118" t="s">
        <v>244</v>
      </c>
      <c r="C1549" s="119">
        <v>573615</v>
      </c>
      <c r="D1549" s="119">
        <v>21374.52</v>
      </c>
      <c r="E1549" s="119">
        <v>414594.5</v>
      </c>
      <c r="F1549" s="119">
        <v>159020.5</v>
      </c>
      <c r="G1549" s="119">
        <v>72.27</v>
      </c>
      <c r="H1549" s="120">
        <f>mayors!H81</f>
        <v>286808</v>
      </c>
      <c r="I1549" s="120">
        <f>mayors!I81</f>
        <v>860423</v>
      </c>
      <c r="J1549" s="120">
        <f>mayors!J81</f>
        <v>912048.38</v>
      </c>
      <c r="K1549" s="123">
        <f>mayors!K81</f>
        <v>966771.28280000004</v>
      </c>
    </row>
    <row r="1550" spans="1:11" x14ac:dyDescent="0.2">
      <c r="A1550" s="117" t="s">
        <v>713</v>
      </c>
      <c r="B1550" s="118" t="s">
        <v>245</v>
      </c>
      <c r="C1550" s="119">
        <v>72000</v>
      </c>
      <c r="D1550" s="119">
        <v>9942.35</v>
      </c>
      <c r="E1550" s="119">
        <v>37204.99</v>
      </c>
      <c r="F1550" s="119">
        <v>34795.01</v>
      </c>
      <c r="G1550" s="119">
        <v>51.67</v>
      </c>
      <c r="H1550" s="120">
        <f>mayors!H82</f>
        <v>0</v>
      </c>
      <c r="I1550" s="120">
        <f>mayors!I82</f>
        <v>72000</v>
      </c>
      <c r="J1550" s="120">
        <f>mayors!J82</f>
        <v>76320</v>
      </c>
      <c r="K1550" s="123">
        <f>mayors!K82</f>
        <v>80899.199999999997</v>
      </c>
    </row>
    <row r="1551" spans="1:11" x14ac:dyDescent="0.2">
      <c r="A1551" s="117"/>
      <c r="B1551" s="118"/>
      <c r="C1551" s="119"/>
      <c r="D1551" s="119"/>
      <c r="E1551" s="119"/>
      <c r="F1551" s="119"/>
      <c r="G1551" s="119"/>
      <c r="H1551" s="120">
        <f>mayors!H83</f>
        <v>0</v>
      </c>
      <c r="I1551" s="120">
        <f>mayors!I83</f>
        <v>0</v>
      </c>
      <c r="J1551" s="120">
        <f>mayors!J83</f>
        <v>0</v>
      </c>
      <c r="K1551" s="123">
        <f>mayors!K83</f>
        <v>0</v>
      </c>
    </row>
    <row r="1552" spans="1:11" s="116" customFormat="1" ht="15" x14ac:dyDescent="0.25">
      <c r="A1552" s="111"/>
      <c r="B1552" s="112" t="s">
        <v>250</v>
      </c>
      <c r="C1552" s="113">
        <v>984226</v>
      </c>
      <c r="D1552" s="113">
        <v>55349.29</v>
      </c>
      <c r="E1552" s="113">
        <v>550059.59</v>
      </c>
      <c r="F1552" s="113">
        <v>434166.41</v>
      </c>
      <c r="G1552" s="113">
        <v>55.88</v>
      </c>
      <c r="H1552" s="120">
        <f>mayors!H84</f>
        <v>343808</v>
      </c>
      <c r="I1552" s="120">
        <f>mayors!I84</f>
        <v>1328034</v>
      </c>
      <c r="J1552" s="120">
        <f>mayors!J84</f>
        <v>1407716.04</v>
      </c>
      <c r="K1552" s="123">
        <f>mayors!K84</f>
        <v>1492179.0024000001</v>
      </c>
    </row>
    <row r="1553" spans="1:11" x14ac:dyDescent="0.2">
      <c r="A1553" s="117"/>
      <c r="B1553" s="118"/>
      <c r="C1553" s="119"/>
      <c r="D1553" s="119"/>
      <c r="E1553" s="119"/>
      <c r="F1553" s="119"/>
      <c r="G1553" s="119"/>
      <c r="H1553" s="120">
        <f>mayors!H85</f>
        <v>0</v>
      </c>
      <c r="I1553" s="120">
        <f>mayors!I85</f>
        <v>0</v>
      </c>
      <c r="J1553" s="120">
        <f>mayors!J85</f>
        <v>0</v>
      </c>
      <c r="K1553" s="123">
        <f>mayors!K85</f>
        <v>0</v>
      </c>
    </row>
    <row r="1554" spans="1:11" s="116" customFormat="1" ht="15" x14ac:dyDescent="0.25">
      <c r="A1554" s="111"/>
      <c r="B1554" s="112" t="s">
        <v>266</v>
      </c>
      <c r="C1554" s="113"/>
      <c r="D1554" s="113"/>
      <c r="E1554" s="113"/>
      <c r="F1554" s="113"/>
      <c r="G1554" s="113"/>
      <c r="H1554" s="120">
        <f>mayors!H86</f>
        <v>0</v>
      </c>
      <c r="I1554" s="120">
        <f>mayors!I86</f>
        <v>0</v>
      </c>
      <c r="J1554" s="120">
        <f>mayors!J86</f>
        <v>0</v>
      </c>
      <c r="K1554" s="123">
        <f>mayors!K86</f>
        <v>0</v>
      </c>
    </row>
    <row r="1555" spans="1:11" x14ac:dyDescent="0.2">
      <c r="A1555" s="117"/>
      <c r="B1555" s="118"/>
      <c r="C1555" s="119"/>
      <c r="D1555" s="119"/>
      <c r="E1555" s="119"/>
      <c r="F1555" s="119"/>
      <c r="G1555" s="119"/>
      <c r="H1555" s="120">
        <f>mayors!H87</f>
        <v>0</v>
      </c>
      <c r="I1555" s="120">
        <f>mayors!I87</f>
        <v>0</v>
      </c>
      <c r="J1555" s="120">
        <f>mayors!J87</f>
        <v>0</v>
      </c>
      <c r="K1555" s="123">
        <f>mayors!K87</f>
        <v>0</v>
      </c>
    </row>
    <row r="1556" spans="1:11" x14ac:dyDescent="0.2">
      <c r="A1556" s="117" t="s">
        <v>714</v>
      </c>
      <c r="B1556" s="118" t="s">
        <v>273</v>
      </c>
      <c r="C1556" s="119">
        <v>0</v>
      </c>
      <c r="D1556" s="119">
        <v>0</v>
      </c>
      <c r="E1556" s="119">
        <v>30350.22</v>
      </c>
      <c r="F1556" s="119">
        <v>-30350.22</v>
      </c>
      <c r="G1556" s="119">
        <v>0</v>
      </c>
      <c r="H1556" s="120">
        <f>mayors!H88</f>
        <v>0</v>
      </c>
      <c r="I1556" s="120">
        <f>mayors!I88</f>
        <v>0</v>
      </c>
      <c r="J1556" s="120">
        <f>mayors!J88</f>
        <v>0</v>
      </c>
      <c r="K1556" s="123">
        <f>mayors!K88</f>
        <v>0</v>
      </c>
    </row>
    <row r="1557" spans="1:11" x14ac:dyDescent="0.2">
      <c r="A1557" s="117"/>
      <c r="B1557" s="118"/>
      <c r="C1557" s="119"/>
      <c r="D1557" s="119"/>
      <c r="E1557" s="119"/>
      <c r="F1557" s="119"/>
      <c r="G1557" s="119"/>
      <c r="H1557" s="120">
        <f>mayors!H89</f>
        <v>0</v>
      </c>
      <c r="I1557" s="120">
        <f>mayors!I89</f>
        <v>0</v>
      </c>
      <c r="J1557" s="120">
        <f>mayors!J89</f>
        <v>0</v>
      </c>
      <c r="K1557" s="123">
        <f>mayors!K89</f>
        <v>0</v>
      </c>
    </row>
    <row r="1558" spans="1:11" s="116" customFormat="1" ht="15" x14ac:dyDescent="0.25">
      <c r="A1558" s="111"/>
      <c r="B1558" s="112" t="s">
        <v>280</v>
      </c>
      <c r="C1558" s="113">
        <v>0</v>
      </c>
      <c r="D1558" s="113">
        <v>0</v>
      </c>
      <c r="E1558" s="113">
        <v>30350.22</v>
      </c>
      <c r="F1558" s="113">
        <v>-30350.22</v>
      </c>
      <c r="G1558" s="113">
        <v>0</v>
      </c>
      <c r="H1558" s="120">
        <f>mayors!H90</f>
        <v>0</v>
      </c>
      <c r="I1558" s="120">
        <f>mayors!I90</f>
        <v>0</v>
      </c>
      <c r="J1558" s="120">
        <f>mayors!J90</f>
        <v>0</v>
      </c>
      <c r="K1558" s="123">
        <f>mayors!K90</f>
        <v>0</v>
      </c>
    </row>
    <row r="1559" spans="1:11" s="116" customFormat="1" ht="15" x14ac:dyDescent="0.25">
      <c r="A1559" s="111"/>
      <c r="B1559" s="112"/>
      <c r="C1559" s="113"/>
      <c r="D1559" s="113"/>
      <c r="E1559" s="113"/>
      <c r="F1559" s="113"/>
      <c r="G1559" s="113"/>
      <c r="H1559" s="120">
        <f>mayors!H91</f>
        <v>0</v>
      </c>
      <c r="I1559" s="120">
        <f>mayors!I91</f>
        <v>0</v>
      </c>
      <c r="J1559" s="120">
        <f>mayors!J91</f>
        <v>0</v>
      </c>
      <c r="K1559" s="123">
        <f>mayors!K91</f>
        <v>0</v>
      </c>
    </row>
    <row r="1560" spans="1:11" s="116" customFormat="1" ht="15" x14ac:dyDescent="0.25">
      <c r="A1560" s="111"/>
      <c r="B1560" s="112" t="s">
        <v>281</v>
      </c>
      <c r="C1560" s="113">
        <v>5325654</v>
      </c>
      <c r="D1560" s="113">
        <v>417729.01</v>
      </c>
      <c r="E1560" s="113">
        <v>2270771.85</v>
      </c>
      <c r="F1560" s="113">
        <v>3054882.15</v>
      </c>
      <c r="G1560" s="113">
        <v>42.63</v>
      </c>
      <c r="H1560" s="120">
        <f>mayors!H92</f>
        <v>526903</v>
      </c>
      <c r="I1560" s="120">
        <f>mayors!I92</f>
        <v>5852557</v>
      </c>
      <c r="J1560" s="120">
        <f>mayors!J92</f>
        <v>6203710.4199999999</v>
      </c>
      <c r="K1560" s="123">
        <f>mayors!K92</f>
        <v>6575933.0451999996</v>
      </c>
    </row>
    <row r="1561" spans="1:11" s="116" customFormat="1" ht="15" x14ac:dyDescent="0.25">
      <c r="A1561" s="111"/>
      <c r="B1561" s="112"/>
      <c r="C1561" s="113"/>
      <c r="D1561" s="113"/>
      <c r="E1561" s="113"/>
      <c r="F1561" s="113"/>
      <c r="G1561" s="113"/>
      <c r="H1561" s="120">
        <f>mayors!H93</f>
        <v>0</v>
      </c>
      <c r="I1561" s="120">
        <f>mayors!I93</f>
        <v>0</v>
      </c>
      <c r="J1561" s="120">
        <f>mayors!J93</f>
        <v>0</v>
      </c>
      <c r="K1561" s="123">
        <f>mayors!K93</f>
        <v>0</v>
      </c>
    </row>
    <row r="1562" spans="1:11" s="116" customFormat="1" ht="15" x14ac:dyDescent="0.25">
      <c r="A1562" s="111"/>
      <c r="B1562" s="112" t="s">
        <v>715</v>
      </c>
      <c r="C1562" s="113"/>
      <c r="D1562" s="113"/>
      <c r="E1562" s="113"/>
      <c r="F1562" s="113"/>
      <c r="G1562" s="113"/>
      <c r="H1562" s="120">
        <f>mayors!H94</f>
        <v>0</v>
      </c>
      <c r="I1562" s="120">
        <f>mayors!I94</f>
        <v>0</v>
      </c>
      <c r="J1562" s="120">
        <f>mayors!J94</f>
        <v>0</v>
      </c>
      <c r="K1562" s="123">
        <f>mayors!K94</f>
        <v>0</v>
      </c>
    </row>
    <row r="1563" spans="1:11" s="116" customFormat="1" ht="15" x14ac:dyDescent="0.25">
      <c r="A1563" s="111"/>
      <c r="B1563" s="112" t="s">
        <v>92</v>
      </c>
      <c r="C1563" s="113"/>
      <c r="D1563" s="113"/>
      <c r="E1563" s="113"/>
      <c r="F1563" s="113"/>
      <c r="G1563" s="113"/>
      <c r="H1563" s="120">
        <f>mayors!H95</f>
        <v>0</v>
      </c>
      <c r="I1563" s="120">
        <f>mayors!I95</f>
        <v>0</v>
      </c>
      <c r="J1563" s="120">
        <f>mayors!J95</f>
        <v>0</v>
      </c>
      <c r="K1563" s="123">
        <f>mayors!K95</f>
        <v>0</v>
      </c>
    </row>
    <row r="1564" spans="1:11" s="116" customFormat="1" ht="15" x14ac:dyDescent="0.25">
      <c r="A1564" s="111"/>
      <c r="B1564" s="112" t="s">
        <v>157</v>
      </c>
      <c r="C1564" s="113"/>
      <c r="D1564" s="113"/>
      <c r="E1564" s="113"/>
      <c r="F1564" s="113"/>
      <c r="G1564" s="113"/>
      <c r="H1564" s="120">
        <f>mayors!H96</f>
        <v>0</v>
      </c>
      <c r="I1564" s="120">
        <f>mayors!I96</f>
        <v>0</v>
      </c>
      <c r="J1564" s="120">
        <f>mayors!J96</f>
        <v>0</v>
      </c>
      <c r="K1564" s="123">
        <f>mayors!K96</f>
        <v>0</v>
      </c>
    </row>
    <row r="1565" spans="1:11" s="116" customFormat="1" ht="15" x14ac:dyDescent="0.25">
      <c r="A1565" s="111"/>
      <c r="B1565" s="112" t="s">
        <v>158</v>
      </c>
      <c r="C1565" s="113"/>
      <c r="D1565" s="113"/>
      <c r="E1565" s="113"/>
      <c r="F1565" s="113"/>
      <c r="G1565" s="113"/>
      <c r="H1565" s="120">
        <f>mayors!H97</f>
        <v>0</v>
      </c>
      <c r="I1565" s="120">
        <f>mayors!I97</f>
        <v>0</v>
      </c>
      <c r="J1565" s="120">
        <f>mayors!J97</f>
        <v>0</v>
      </c>
      <c r="K1565" s="123">
        <f>mayors!K97</f>
        <v>0</v>
      </c>
    </row>
    <row r="1566" spans="1:11" s="116" customFormat="1" ht="15" x14ac:dyDescent="0.25">
      <c r="A1566" s="111"/>
      <c r="B1566" s="112" t="s">
        <v>179</v>
      </c>
      <c r="C1566" s="113"/>
      <c r="D1566" s="113"/>
      <c r="E1566" s="113"/>
      <c r="F1566" s="113"/>
      <c r="G1566" s="113"/>
      <c r="H1566" s="120">
        <f>mayors!H98</f>
        <v>0</v>
      </c>
      <c r="I1566" s="120">
        <f>mayors!I98</f>
        <v>0</v>
      </c>
      <c r="J1566" s="120">
        <f>mayors!J98</f>
        <v>0</v>
      </c>
      <c r="K1566" s="123">
        <f>mayors!K98</f>
        <v>0</v>
      </c>
    </row>
    <row r="1567" spans="1:11" x14ac:dyDescent="0.2">
      <c r="A1567" s="117"/>
      <c r="B1567" s="118"/>
      <c r="C1567" s="119"/>
      <c r="D1567" s="119"/>
      <c r="E1567" s="119"/>
      <c r="F1567" s="119"/>
      <c r="G1567" s="119"/>
      <c r="H1567" s="120">
        <f>mayors!H99</f>
        <v>0</v>
      </c>
      <c r="I1567" s="120">
        <f>mayors!I99</f>
        <v>0</v>
      </c>
      <c r="J1567" s="120">
        <f>mayors!J99</f>
        <v>0</v>
      </c>
      <c r="K1567" s="123">
        <f>mayors!K99</f>
        <v>0</v>
      </c>
    </row>
    <row r="1568" spans="1:11" x14ac:dyDescent="0.2">
      <c r="A1568" s="117" t="s">
        <v>716</v>
      </c>
      <c r="B1568" s="118" t="s">
        <v>180</v>
      </c>
      <c r="C1568" s="119">
        <v>86467</v>
      </c>
      <c r="D1568" s="119">
        <v>0</v>
      </c>
      <c r="E1568" s="119">
        <v>0</v>
      </c>
      <c r="F1568" s="119">
        <v>86467</v>
      </c>
      <c r="G1568" s="119">
        <v>0</v>
      </c>
      <c r="H1568" s="120">
        <f>mayors!H100</f>
        <v>0</v>
      </c>
      <c r="I1568" s="120">
        <f>mayors!I100</f>
        <v>86467</v>
      </c>
      <c r="J1568" s="120">
        <f>mayors!J100</f>
        <v>91655.02</v>
      </c>
      <c r="K1568" s="123">
        <f>mayors!K100</f>
        <v>97154.321200000006</v>
      </c>
    </row>
    <row r="1569" spans="1:11" x14ac:dyDescent="0.2">
      <c r="A1569" s="117" t="s">
        <v>717</v>
      </c>
      <c r="B1569" s="118" t="s">
        <v>181</v>
      </c>
      <c r="C1569" s="119">
        <v>259401</v>
      </c>
      <c r="D1569" s="119">
        <v>0</v>
      </c>
      <c r="E1569" s="119">
        <v>0</v>
      </c>
      <c r="F1569" s="119">
        <v>259401</v>
      </c>
      <c r="G1569" s="119">
        <v>0</v>
      </c>
      <c r="H1569" s="120">
        <f>mayors!H101</f>
        <v>0</v>
      </c>
      <c r="I1569" s="120">
        <f>mayors!I101</f>
        <v>259401</v>
      </c>
      <c r="J1569" s="120">
        <f>mayors!J101</f>
        <v>274965.06</v>
      </c>
      <c r="K1569" s="123">
        <f>mayors!K101</f>
        <v>291462.96360000002</v>
      </c>
    </row>
    <row r="1570" spans="1:11" x14ac:dyDescent="0.2">
      <c r="A1570" s="117" t="s">
        <v>718</v>
      </c>
      <c r="B1570" s="118" t="s">
        <v>182</v>
      </c>
      <c r="C1570" s="119">
        <v>47508</v>
      </c>
      <c r="D1570" s="119">
        <v>0</v>
      </c>
      <c r="E1570" s="119">
        <v>0</v>
      </c>
      <c r="F1570" s="119">
        <v>47508</v>
      </c>
      <c r="G1570" s="119">
        <v>0</v>
      </c>
      <c r="H1570" s="120">
        <f>mayors!H102</f>
        <v>0</v>
      </c>
      <c r="I1570" s="120">
        <f>mayors!I102</f>
        <v>47508</v>
      </c>
      <c r="J1570" s="120">
        <f>mayors!J102</f>
        <v>50358.48</v>
      </c>
      <c r="K1570" s="123">
        <f>mayors!K102</f>
        <v>53379.988800000006</v>
      </c>
    </row>
    <row r="1571" spans="1:11" x14ac:dyDescent="0.2">
      <c r="A1571" s="117"/>
      <c r="B1571" s="118"/>
      <c r="C1571" s="119"/>
      <c r="D1571" s="119"/>
      <c r="E1571" s="119"/>
      <c r="F1571" s="119"/>
      <c r="G1571" s="119"/>
      <c r="H1571" s="120">
        <f>mayors!H103</f>
        <v>0</v>
      </c>
      <c r="I1571" s="120">
        <f>mayors!I103</f>
        <v>0</v>
      </c>
      <c r="J1571" s="120">
        <f>mayors!J103</f>
        <v>0</v>
      </c>
      <c r="K1571" s="123">
        <f>mayors!K103</f>
        <v>0</v>
      </c>
    </row>
    <row r="1572" spans="1:11" s="116" customFormat="1" ht="15" x14ac:dyDescent="0.25">
      <c r="A1572" s="111"/>
      <c r="B1572" s="112" t="s">
        <v>183</v>
      </c>
      <c r="C1572" s="113">
        <v>393376</v>
      </c>
      <c r="D1572" s="113">
        <v>0</v>
      </c>
      <c r="E1572" s="113">
        <v>0</v>
      </c>
      <c r="F1572" s="113">
        <v>393376</v>
      </c>
      <c r="G1572" s="113">
        <v>0</v>
      </c>
      <c r="H1572" s="120">
        <f>mayors!H104</f>
        <v>0</v>
      </c>
      <c r="I1572" s="120">
        <f>mayors!I104</f>
        <v>393376</v>
      </c>
      <c r="J1572" s="120">
        <f>mayors!J104</f>
        <v>416978.56</v>
      </c>
      <c r="K1572" s="123">
        <f>mayors!K104</f>
        <v>441997.27360000001</v>
      </c>
    </row>
    <row r="1573" spans="1:11" s="116" customFormat="1" ht="15" x14ac:dyDescent="0.25">
      <c r="A1573" s="111"/>
      <c r="B1573" s="112"/>
      <c r="C1573" s="113"/>
      <c r="D1573" s="113"/>
      <c r="E1573" s="113"/>
      <c r="F1573" s="113"/>
      <c r="G1573" s="113"/>
      <c r="H1573" s="120">
        <f>mayors!H105</f>
        <v>0</v>
      </c>
      <c r="I1573" s="120">
        <f>mayors!I105</f>
        <v>0</v>
      </c>
      <c r="J1573" s="120">
        <f>mayors!J105</f>
        <v>0</v>
      </c>
      <c r="K1573" s="123">
        <f>mayors!K105</f>
        <v>0</v>
      </c>
    </row>
    <row r="1574" spans="1:11" s="116" customFormat="1" ht="15" x14ac:dyDescent="0.25">
      <c r="A1574" s="111"/>
      <c r="B1574" s="112" t="s">
        <v>185</v>
      </c>
      <c r="C1574" s="113">
        <v>393376</v>
      </c>
      <c r="D1574" s="113">
        <v>0</v>
      </c>
      <c r="E1574" s="113">
        <v>0</v>
      </c>
      <c r="F1574" s="113">
        <v>393376</v>
      </c>
      <c r="G1574" s="113">
        <v>0</v>
      </c>
      <c r="H1574" s="120">
        <f>mayors!H106</f>
        <v>0</v>
      </c>
      <c r="I1574" s="120">
        <f>mayors!I106</f>
        <v>393376</v>
      </c>
      <c r="J1574" s="120">
        <f>mayors!J106</f>
        <v>416978.56</v>
      </c>
      <c r="K1574" s="123">
        <f>mayors!K106</f>
        <v>441997.27360000001</v>
      </c>
    </row>
    <row r="1575" spans="1:11" s="116" customFormat="1" ht="15" x14ac:dyDescent="0.25">
      <c r="A1575" s="111"/>
      <c r="B1575" s="112"/>
      <c r="C1575" s="113"/>
      <c r="D1575" s="113"/>
      <c r="E1575" s="113"/>
      <c r="F1575" s="113"/>
      <c r="G1575" s="113"/>
      <c r="H1575" s="120">
        <f>mayors!H107</f>
        <v>0</v>
      </c>
      <c r="I1575" s="120">
        <f>mayors!I107</f>
        <v>0</v>
      </c>
      <c r="J1575" s="120">
        <f>mayors!J107</f>
        <v>0</v>
      </c>
      <c r="K1575" s="123">
        <f>mayors!K107</f>
        <v>0</v>
      </c>
    </row>
    <row r="1576" spans="1:11" s="116" customFormat="1" ht="15" x14ac:dyDescent="0.25">
      <c r="A1576" s="111"/>
      <c r="B1576" s="112" t="s">
        <v>281</v>
      </c>
      <c r="C1576" s="113">
        <v>393376</v>
      </c>
      <c r="D1576" s="113">
        <v>0</v>
      </c>
      <c r="E1576" s="113">
        <v>0</v>
      </c>
      <c r="F1576" s="113">
        <v>393376</v>
      </c>
      <c r="G1576" s="113">
        <v>0</v>
      </c>
      <c r="H1576" s="120">
        <f>mayors!H108</f>
        <v>0</v>
      </c>
      <c r="I1576" s="120">
        <f>mayors!I108</f>
        <v>393376</v>
      </c>
      <c r="J1576" s="120">
        <f>mayors!J108</f>
        <v>416978.56</v>
      </c>
      <c r="K1576" s="123">
        <f>mayors!K108</f>
        <v>441997.27360000001</v>
      </c>
    </row>
    <row r="1577" spans="1:11" x14ac:dyDescent="0.2">
      <c r="A1577" s="117"/>
      <c r="B1577" s="118"/>
      <c r="C1577" s="119"/>
      <c r="D1577" s="119"/>
      <c r="E1577" s="119"/>
      <c r="F1577" s="119"/>
      <c r="G1577" s="119"/>
      <c r="H1577" s="120">
        <f>mayors!H109</f>
        <v>0</v>
      </c>
      <c r="I1577" s="120">
        <f>mayors!I109</f>
        <v>0</v>
      </c>
      <c r="J1577" s="120">
        <f>mayors!J109</f>
        <v>0</v>
      </c>
      <c r="K1577" s="123">
        <f>mayors!K109</f>
        <v>0</v>
      </c>
    </row>
    <row r="1578" spans="1:11" s="116" customFormat="1" ht="15" x14ac:dyDescent="0.25">
      <c r="A1578" s="111"/>
      <c r="B1578" s="112" t="s">
        <v>719</v>
      </c>
      <c r="C1578" s="113"/>
      <c r="D1578" s="113"/>
      <c r="E1578" s="113"/>
      <c r="F1578" s="113"/>
      <c r="G1578" s="113"/>
      <c r="H1578" s="120">
        <f>mayors!H110</f>
        <v>0</v>
      </c>
      <c r="I1578" s="120">
        <f>mayors!I110</f>
        <v>0</v>
      </c>
      <c r="J1578" s="120">
        <f>mayors!J110</f>
        <v>0</v>
      </c>
      <c r="K1578" s="123">
        <f>mayors!K110</f>
        <v>0</v>
      </c>
    </row>
    <row r="1579" spans="1:11" s="116" customFormat="1" ht="15" x14ac:dyDescent="0.25">
      <c r="A1579" s="111"/>
      <c r="B1579" s="112" t="s">
        <v>92</v>
      </c>
      <c r="C1579" s="113"/>
      <c r="D1579" s="113"/>
      <c r="E1579" s="113"/>
      <c r="F1579" s="113"/>
      <c r="G1579" s="113"/>
      <c r="H1579" s="120">
        <f>mayors!H111</f>
        <v>0</v>
      </c>
      <c r="I1579" s="120">
        <f>mayors!I111</f>
        <v>0</v>
      </c>
      <c r="J1579" s="120">
        <f>mayors!J111</f>
        <v>0</v>
      </c>
      <c r="K1579" s="123">
        <f>mayors!K111</f>
        <v>0</v>
      </c>
    </row>
    <row r="1580" spans="1:11" s="116" customFormat="1" ht="15" x14ac:dyDescent="0.25">
      <c r="A1580" s="111"/>
      <c r="B1580" s="112" t="s">
        <v>93</v>
      </c>
      <c r="C1580" s="113"/>
      <c r="D1580" s="113"/>
      <c r="E1580" s="113"/>
      <c r="F1580" s="113"/>
      <c r="G1580" s="113"/>
      <c r="H1580" s="120">
        <f>mayors!H112</f>
        <v>0</v>
      </c>
      <c r="I1580" s="120">
        <f>mayors!I112</f>
        <v>0</v>
      </c>
      <c r="J1580" s="120">
        <f>mayors!J112</f>
        <v>0</v>
      </c>
      <c r="K1580" s="123">
        <f>mayors!K112</f>
        <v>0</v>
      </c>
    </row>
    <row r="1581" spans="1:11" s="116" customFormat="1" ht="15" x14ac:dyDescent="0.25">
      <c r="A1581" s="111"/>
      <c r="B1581" s="112" t="s">
        <v>128</v>
      </c>
      <c r="C1581" s="113"/>
      <c r="D1581" s="113"/>
      <c r="E1581" s="113"/>
      <c r="F1581" s="113"/>
      <c r="G1581" s="113"/>
      <c r="H1581" s="120">
        <f>mayors!H113</f>
        <v>0</v>
      </c>
      <c r="I1581" s="120">
        <f>mayors!I113</f>
        <v>0</v>
      </c>
      <c r="J1581" s="120">
        <f>mayors!J113</f>
        <v>0</v>
      </c>
      <c r="K1581" s="123">
        <f>mayors!K113</f>
        <v>0</v>
      </c>
    </row>
    <row r="1582" spans="1:11" s="116" customFormat="1" ht="15" x14ac:dyDescent="0.25">
      <c r="A1582" s="111"/>
      <c r="B1582" s="112" t="s">
        <v>129</v>
      </c>
      <c r="C1582" s="113"/>
      <c r="D1582" s="113"/>
      <c r="E1582" s="113"/>
      <c r="F1582" s="113"/>
      <c r="G1582" s="113"/>
      <c r="H1582" s="120">
        <f>mayors!H114</f>
        <v>0</v>
      </c>
      <c r="I1582" s="120">
        <f>mayors!I114</f>
        <v>0</v>
      </c>
      <c r="J1582" s="120">
        <f>mayors!J114</f>
        <v>0</v>
      </c>
      <c r="K1582" s="123">
        <f>mayors!K114</f>
        <v>0</v>
      </c>
    </row>
    <row r="1583" spans="1:11" x14ac:dyDescent="0.2">
      <c r="A1583" s="117"/>
      <c r="B1583" s="118"/>
      <c r="C1583" s="119"/>
      <c r="D1583" s="119"/>
      <c r="E1583" s="119"/>
      <c r="F1583" s="119"/>
      <c r="G1583" s="119"/>
      <c r="H1583" s="120">
        <f>mayors!H115</f>
        <v>0</v>
      </c>
      <c r="I1583" s="120">
        <f>mayors!I115</f>
        <v>0</v>
      </c>
      <c r="J1583" s="120">
        <f>mayors!J115</f>
        <v>0</v>
      </c>
      <c r="K1583" s="123">
        <f>mayors!K115</f>
        <v>0</v>
      </c>
    </row>
    <row r="1584" spans="1:11" x14ac:dyDescent="0.2">
      <c r="A1584" s="117" t="s">
        <v>720</v>
      </c>
      <c r="B1584" s="118" t="s">
        <v>130</v>
      </c>
      <c r="C1584" s="119">
        <v>194209</v>
      </c>
      <c r="D1584" s="119">
        <v>15643.76</v>
      </c>
      <c r="E1584" s="119">
        <v>92031.51</v>
      </c>
      <c r="F1584" s="119">
        <v>102177.49</v>
      </c>
      <c r="G1584" s="119">
        <v>47.38</v>
      </c>
      <c r="H1584" s="120">
        <f>mayors!H116</f>
        <v>0</v>
      </c>
      <c r="I1584" s="120">
        <f>mayors!I116</f>
        <v>194209</v>
      </c>
      <c r="J1584" s="120">
        <f>mayors!J116</f>
        <v>205861.54</v>
      </c>
      <c r="K1584" s="123">
        <f>mayors!K116</f>
        <v>218213.23240000001</v>
      </c>
    </row>
    <row r="1585" spans="1:11" x14ac:dyDescent="0.2">
      <c r="A1585" s="117" t="s">
        <v>721</v>
      </c>
      <c r="B1585" s="118" t="s">
        <v>131</v>
      </c>
      <c r="C1585" s="119">
        <v>24429</v>
      </c>
      <c r="D1585" s="119">
        <v>0</v>
      </c>
      <c r="E1585" s="119">
        <v>15277.55</v>
      </c>
      <c r="F1585" s="119">
        <v>9151.4500000000007</v>
      </c>
      <c r="G1585" s="119">
        <v>62.53</v>
      </c>
      <c r="H1585" s="120">
        <f>mayors!H117</f>
        <v>0</v>
      </c>
      <c r="I1585" s="120">
        <f>mayors!I117</f>
        <v>24429</v>
      </c>
      <c r="J1585" s="120">
        <f>mayors!J117</f>
        <v>25894.74</v>
      </c>
      <c r="K1585" s="123">
        <f>mayors!K117</f>
        <v>27448.424400000004</v>
      </c>
    </row>
    <row r="1586" spans="1:11" x14ac:dyDescent="0.2">
      <c r="A1586" s="117" t="s">
        <v>722</v>
      </c>
      <c r="B1586" s="118" t="s">
        <v>135</v>
      </c>
      <c r="C1586" s="119">
        <v>6384</v>
      </c>
      <c r="D1586" s="119">
        <v>0</v>
      </c>
      <c r="E1586" s="119">
        <v>0</v>
      </c>
      <c r="F1586" s="119">
        <v>6384</v>
      </c>
      <c r="G1586" s="119">
        <v>0</v>
      </c>
      <c r="H1586" s="120">
        <f>mayors!H118</f>
        <v>0</v>
      </c>
      <c r="I1586" s="120">
        <f>mayors!I118</f>
        <v>6384</v>
      </c>
      <c r="J1586" s="120">
        <f>mayors!J118</f>
        <v>6767.04</v>
      </c>
      <c r="K1586" s="123">
        <f>mayors!K118</f>
        <v>7173.0623999999998</v>
      </c>
    </row>
    <row r="1587" spans="1:11" x14ac:dyDescent="0.2">
      <c r="A1587" s="117" t="s">
        <v>723</v>
      </c>
      <c r="B1587" s="118" t="s">
        <v>137</v>
      </c>
      <c r="C1587" s="119">
        <v>22166</v>
      </c>
      <c r="D1587" s="119">
        <v>5350.02</v>
      </c>
      <c r="E1587" s="119">
        <v>5350.02</v>
      </c>
      <c r="F1587" s="119">
        <v>16815.98</v>
      </c>
      <c r="G1587" s="119">
        <v>24.13</v>
      </c>
      <c r="H1587" s="120">
        <f>mayors!H119</f>
        <v>0</v>
      </c>
      <c r="I1587" s="120">
        <f>mayors!I119</f>
        <v>22166</v>
      </c>
      <c r="J1587" s="120">
        <f>mayors!J119</f>
        <v>23495.96</v>
      </c>
      <c r="K1587" s="123">
        <f>mayors!K119</f>
        <v>24905.7176</v>
      </c>
    </row>
    <row r="1588" spans="1:11" x14ac:dyDescent="0.2">
      <c r="A1588" s="117" t="s">
        <v>724</v>
      </c>
      <c r="B1588" s="118" t="s">
        <v>142</v>
      </c>
      <c r="C1588" s="119">
        <v>0</v>
      </c>
      <c r="D1588" s="119">
        <v>1030.3</v>
      </c>
      <c r="E1588" s="119">
        <v>6181.8</v>
      </c>
      <c r="F1588" s="119">
        <v>-6181.8</v>
      </c>
      <c r="G1588" s="119">
        <v>0</v>
      </c>
      <c r="H1588" s="120">
        <f>mayors!H120</f>
        <v>0</v>
      </c>
      <c r="I1588" s="120">
        <f>mayors!I120</f>
        <v>0</v>
      </c>
      <c r="J1588" s="120">
        <f>mayors!J120</f>
        <v>0</v>
      </c>
      <c r="K1588" s="123">
        <f>mayors!K120</f>
        <v>0</v>
      </c>
    </row>
    <row r="1589" spans="1:11" x14ac:dyDescent="0.2">
      <c r="A1589" s="117"/>
      <c r="B1589" s="118"/>
      <c r="C1589" s="119"/>
      <c r="D1589" s="119"/>
      <c r="E1589" s="119"/>
      <c r="F1589" s="119"/>
      <c r="G1589" s="119"/>
      <c r="H1589" s="120">
        <f>mayors!H121</f>
        <v>0</v>
      </c>
      <c r="I1589" s="120">
        <f>mayors!I121</f>
        <v>0</v>
      </c>
      <c r="J1589" s="120">
        <f>mayors!J121</f>
        <v>0</v>
      </c>
      <c r="K1589" s="123">
        <f>mayors!K121</f>
        <v>0</v>
      </c>
    </row>
    <row r="1590" spans="1:11" s="116" customFormat="1" ht="15" x14ac:dyDescent="0.25">
      <c r="A1590" s="111"/>
      <c r="B1590" s="112" t="s">
        <v>143</v>
      </c>
      <c r="C1590" s="113">
        <v>247188</v>
      </c>
      <c r="D1590" s="113">
        <v>22024.080000000002</v>
      </c>
      <c r="E1590" s="113">
        <v>118840.88</v>
      </c>
      <c r="F1590" s="113">
        <v>128347.12</v>
      </c>
      <c r="G1590" s="113">
        <v>48.07</v>
      </c>
      <c r="H1590" s="120">
        <f>mayors!H122</f>
        <v>0</v>
      </c>
      <c r="I1590" s="120">
        <f>mayors!I122</f>
        <v>247188</v>
      </c>
      <c r="J1590" s="120">
        <f>mayors!J122</f>
        <v>262019.28</v>
      </c>
      <c r="K1590" s="123">
        <f>mayors!K122</f>
        <v>277740.43680000002</v>
      </c>
    </row>
    <row r="1591" spans="1:11" s="116" customFormat="1" ht="15" x14ac:dyDescent="0.25">
      <c r="A1591" s="111"/>
      <c r="B1591" s="112"/>
      <c r="C1591" s="113"/>
      <c r="D1591" s="113"/>
      <c r="E1591" s="113"/>
      <c r="F1591" s="113"/>
      <c r="G1591" s="113"/>
      <c r="H1591" s="120">
        <f>mayors!H123</f>
        <v>0</v>
      </c>
      <c r="I1591" s="120">
        <f>mayors!I123</f>
        <v>0</v>
      </c>
      <c r="J1591" s="120">
        <f>mayors!J123</f>
        <v>0</v>
      </c>
      <c r="K1591" s="123">
        <f>mayors!K123</f>
        <v>0</v>
      </c>
    </row>
    <row r="1592" spans="1:11" s="116" customFormat="1" ht="15" x14ac:dyDescent="0.25">
      <c r="A1592" s="111"/>
      <c r="B1592" s="112" t="s">
        <v>144</v>
      </c>
      <c r="C1592" s="113"/>
      <c r="D1592" s="113"/>
      <c r="E1592" s="113"/>
      <c r="F1592" s="113"/>
      <c r="G1592" s="113"/>
      <c r="H1592" s="120">
        <f>mayors!H124</f>
        <v>0</v>
      </c>
      <c r="I1592" s="120">
        <f>mayors!I124</f>
        <v>0</v>
      </c>
      <c r="J1592" s="120">
        <f>mayors!J124</f>
        <v>0</v>
      </c>
      <c r="K1592" s="123">
        <f>mayors!K124</f>
        <v>0</v>
      </c>
    </row>
    <row r="1593" spans="1:11" x14ac:dyDescent="0.2">
      <c r="A1593" s="117"/>
      <c r="B1593" s="118"/>
      <c r="C1593" s="119"/>
      <c r="D1593" s="119"/>
      <c r="E1593" s="119"/>
      <c r="F1593" s="119"/>
      <c r="G1593" s="119"/>
      <c r="H1593" s="120">
        <f>mayors!H125</f>
        <v>0</v>
      </c>
      <c r="I1593" s="120">
        <f>mayors!I125</f>
        <v>0</v>
      </c>
      <c r="J1593" s="120">
        <f>mayors!J125</f>
        <v>0</v>
      </c>
      <c r="K1593" s="123">
        <f>mayors!K125</f>
        <v>0</v>
      </c>
    </row>
    <row r="1594" spans="1:11" x14ac:dyDescent="0.2">
      <c r="A1594" s="117" t="s">
        <v>725</v>
      </c>
      <c r="B1594" s="118" t="s">
        <v>145</v>
      </c>
      <c r="C1594" s="119">
        <v>76</v>
      </c>
      <c r="D1594" s="119">
        <v>8.75</v>
      </c>
      <c r="E1594" s="119">
        <v>52.5</v>
      </c>
      <c r="F1594" s="119">
        <v>23.5</v>
      </c>
      <c r="G1594" s="119">
        <v>69.069999999999993</v>
      </c>
      <c r="H1594" s="120">
        <f>mayors!H126</f>
        <v>0</v>
      </c>
      <c r="I1594" s="120">
        <f>mayors!I126</f>
        <v>76</v>
      </c>
      <c r="J1594" s="120">
        <f>mayors!J126</f>
        <v>80.56</v>
      </c>
      <c r="K1594" s="123">
        <f>mayors!K126</f>
        <v>85.393600000000006</v>
      </c>
    </row>
    <row r="1595" spans="1:11" x14ac:dyDescent="0.2">
      <c r="A1595" s="117" t="s">
        <v>726</v>
      </c>
      <c r="B1595" s="118" t="s">
        <v>146</v>
      </c>
      <c r="C1595" s="119">
        <v>0</v>
      </c>
      <c r="D1595" s="119">
        <v>1272</v>
      </c>
      <c r="E1595" s="119">
        <v>7632</v>
      </c>
      <c r="F1595" s="119">
        <v>-7632</v>
      </c>
      <c r="G1595" s="119">
        <v>0</v>
      </c>
      <c r="H1595" s="120">
        <f>mayors!H127</f>
        <v>0</v>
      </c>
      <c r="I1595" s="120">
        <f>mayors!I127</f>
        <v>0</v>
      </c>
      <c r="J1595" s="120">
        <f>mayors!J127</f>
        <v>0</v>
      </c>
      <c r="K1595" s="123">
        <f>mayors!K127</f>
        <v>0</v>
      </c>
    </row>
    <row r="1596" spans="1:11" x14ac:dyDescent="0.2">
      <c r="A1596" s="117" t="s">
        <v>727</v>
      </c>
      <c r="B1596" s="118" t="s">
        <v>147</v>
      </c>
      <c r="C1596" s="119">
        <v>42725</v>
      </c>
      <c r="D1596" s="119">
        <v>2815.88</v>
      </c>
      <c r="E1596" s="119">
        <v>16565.669999999998</v>
      </c>
      <c r="F1596" s="119">
        <v>26159.33</v>
      </c>
      <c r="G1596" s="119">
        <v>38.770000000000003</v>
      </c>
      <c r="H1596" s="120">
        <f>mayors!H128</f>
        <v>0</v>
      </c>
      <c r="I1596" s="120">
        <f>mayors!I128</f>
        <v>42725</v>
      </c>
      <c r="J1596" s="120">
        <f>mayors!J128</f>
        <v>45288.5</v>
      </c>
      <c r="K1596" s="123">
        <f>mayors!K128</f>
        <v>48005.81</v>
      </c>
    </row>
    <row r="1597" spans="1:11" x14ac:dyDescent="0.2">
      <c r="A1597" s="117" t="s">
        <v>728</v>
      </c>
      <c r="B1597" s="118" t="s">
        <v>148</v>
      </c>
      <c r="C1597" s="119">
        <v>1784</v>
      </c>
      <c r="D1597" s="119">
        <v>148.72</v>
      </c>
      <c r="E1597" s="119">
        <v>892.32</v>
      </c>
      <c r="F1597" s="119">
        <v>891.68</v>
      </c>
      <c r="G1597" s="119">
        <v>50.01</v>
      </c>
      <c r="H1597" s="120">
        <f>mayors!H129</f>
        <v>0</v>
      </c>
      <c r="I1597" s="120">
        <f>mayors!I129</f>
        <v>1784</v>
      </c>
      <c r="J1597" s="120">
        <f>mayors!J129</f>
        <v>1891.04</v>
      </c>
      <c r="K1597" s="123">
        <f>mayors!K129</f>
        <v>2004.5023999999999</v>
      </c>
    </row>
    <row r="1598" spans="1:11" x14ac:dyDescent="0.2">
      <c r="A1598" s="117"/>
      <c r="B1598" s="118"/>
      <c r="C1598" s="119"/>
      <c r="D1598" s="119"/>
      <c r="E1598" s="119"/>
      <c r="F1598" s="119"/>
      <c r="G1598" s="119"/>
      <c r="H1598" s="120">
        <f>mayors!H130</f>
        <v>0</v>
      </c>
      <c r="I1598" s="120">
        <f>mayors!I130</f>
        <v>0</v>
      </c>
      <c r="J1598" s="120">
        <f>mayors!J130</f>
        <v>0</v>
      </c>
      <c r="K1598" s="123">
        <f>mayors!K130</f>
        <v>0</v>
      </c>
    </row>
    <row r="1599" spans="1:11" s="116" customFormat="1" ht="15" x14ac:dyDescent="0.25">
      <c r="A1599" s="111"/>
      <c r="B1599" s="112" t="s">
        <v>149</v>
      </c>
      <c r="C1599" s="113">
        <v>44585</v>
      </c>
      <c r="D1599" s="113">
        <v>4245.3500000000004</v>
      </c>
      <c r="E1599" s="113">
        <v>25142.49</v>
      </c>
      <c r="F1599" s="113">
        <v>19442.509999999998</v>
      </c>
      <c r="G1599" s="113">
        <v>56.39</v>
      </c>
      <c r="H1599" s="120">
        <f>mayors!H131</f>
        <v>0</v>
      </c>
      <c r="I1599" s="120">
        <f>mayors!I131</f>
        <v>44585</v>
      </c>
      <c r="J1599" s="120">
        <f>mayors!J131</f>
        <v>47260.1</v>
      </c>
      <c r="K1599" s="123">
        <f>mayors!K131</f>
        <v>50095.705999999998</v>
      </c>
    </row>
    <row r="1600" spans="1:11" s="116" customFormat="1" ht="15" x14ac:dyDescent="0.25">
      <c r="A1600" s="111"/>
      <c r="B1600" s="112"/>
      <c r="C1600" s="113"/>
      <c r="D1600" s="113"/>
      <c r="E1600" s="113"/>
      <c r="F1600" s="113"/>
      <c r="G1600" s="113"/>
      <c r="H1600" s="120">
        <f>mayors!H132</f>
        <v>0</v>
      </c>
      <c r="I1600" s="120">
        <f>mayors!I132</f>
        <v>0</v>
      </c>
      <c r="J1600" s="120">
        <f>mayors!J132</f>
        <v>0</v>
      </c>
      <c r="K1600" s="123">
        <f>mayors!K132</f>
        <v>0</v>
      </c>
    </row>
    <row r="1601" spans="1:11" s="116" customFormat="1" ht="15" x14ac:dyDescent="0.25">
      <c r="A1601" s="111"/>
      <c r="B1601" s="112" t="s">
        <v>155</v>
      </c>
      <c r="C1601" s="113">
        <v>291773</v>
      </c>
      <c r="D1601" s="113">
        <v>26269.43</v>
      </c>
      <c r="E1601" s="113">
        <v>143983.37</v>
      </c>
      <c r="F1601" s="113">
        <v>147789.63</v>
      </c>
      <c r="G1601" s="113">
        <v>49.34</v>
      </c>
      <c r="H1601" s="120">
        <f>mayors!H133</f>
        <v>0</v>
      </c>
      <c r="I1601" s="120">
        <f>mayors!I133</f>
        <v>291773</v>
      </c>
      <c r="J1601" s="120">
        <f>mayors!J133</f>
        <v>309279.38</v>
      </c>
      <c r="K1601" s="123">
        <f>mayors!K133</f>
        <v>327836.14280000003</v>
      </c>
    </row>
    <row r="1602" spans="1:11" s="116" customFormat="1" ht="15" x14ac:dyDescent="0.25">
      <c r="A1602" s="111"/>
      <c r="B1602" s="112"/>
      <c r="C1602" s="113"/>
      <c r="D1602" s="113"/>
      <c r="E1602" s="113"/>
      <c r="F1602" s="113"/>
      <c r="G1602" s="113"/>
      <c r="H1602" s="120">
        <f>mayors!H134</f>
        <v>0</v>
      </c>
      <c r="I1602" s="120">
        <f>mayors!I134</f>
        <v>0</v>
      </c>
      <c r="J1602" s="120">
        <f>mayors!J134</f>
        <v>0</v>
      </c>
      <c r="K1602" s="123">
        <f>mayors!K134</f>
        <v>0</v>
      </c>
    </row>
    <row r="1603" spans="1:11" s="116" customFormat="1" ht="15" x14ac:dyDescent="0.25">
      <c r="A1603" s="111"/>
      <c r="B1603" s="112" t="s">
        <v>156</v>
      </c>
      <c r="C1603" s="113">
        <v>291773</v>
      </c>
      <c r="D1603" s="113">
        <v>26269.43</v>
      </c>
      <c r="E1603" s="113">
        <v>143983.37</v>
      </c>
      <c r="F1603" s="113">
        <v>147789.63</v>
      </c>
      <c r="G1603" s="113">
        <v>49.34</v>
      </c>
      <c r="H1603" s="120">
        <f>mayors!H135</f>
        <v>0</v>
      </c>
      <c r="I1603" s="120">
        <f>mayors!I135</f>
        <v>291773</v>
      </c>
      <c r="J1603" s="120">
        <f>mayors!J135</f>
        <v>309279.38</v>
      </c>
      <c r="K1603" s="123">
        <f>mayors!K135</f>
        <v>327836.14280000003</v>
      </c>
    </row>
    <row r="1604" spans="1:11" s="116" customFormat="1" ht="15" x14ac:dyDescent="0.25">
      <c r="A1604" s="111"/>
      <c r="B1604" s="112"/>
      <c r="C1604" s="113"/>
      <c r="D1604" s="113"/>
      <c r="E1604" s="113"/>
      <c r="F1604" s="113"/>
      <c r="G1604" s="113"/>
      <c r="H1604" s="120">
        <f>mayors!H136</f>
        <v>0</v>
      </c>
      <c r="I1604" s="120">
        <f>mayors!I136</f>
        <v>0</v>
      </c>
      <c r="J1604" s="120">
        <f>mayors!J136</f>
        <v>0</v>
      </c>
      <c r="K1604" s="123">
        <f>mayors!K136</f>
        <v>0</v>
      </c>
    </row>
    <row r="1605" spans="1:11" s="116" customFormat="1" ht="15" x14ac:dyDescent="0.25">
      <c r="A1605" s="111"/>
      <c r="B1605" s="112" t="s">
        <v>157</v>
      </c>
      <c r="C1605" s="113"/>
      <c r="D1605" s="113"/>
      <c r="E1605" s="113"/>
      <c r="F1605" s="113"/>
      <c r="G1605" s="113"/>
      <c r="H1605" s="120">
        <f>mayors!H137</f>
        <v>0</v>
      </c>
      <c r="I1605" s="120">
        <f>mayors!I137</f>
        <v>0</v>
      </c>
      <c r="J1605" s="120">
        <f>mayors!J137</f>
        <v>0</v>
      </c>
      <c r="K1605" s="123">
        <f>mayors!K137</f>
        <v>0</v>
      </c>
    </row>
    <row r="1606" spans="1:11" s="116" customFormat="1" ht="15" x14ac:dyDescent="0.25">
      <c r="A1606" s="111"/>
      <c r="B1606" s="112" t="s">
        <v>158</v>
      </c>
      <c r="C1606" s="113"/>
      <c r="D1606" s="113"/>
      <c r="E1606" s="113"/>
      <c r="F1606" s="113"/>
      <c r="G1606" s="113"/>
      <c r="H1606" s="120">
        <f>mayors!H138</f>
        <v>0</v>
      </c>
      <c r="I1606" s="120">
        <f>mayors!I138</f>
        <v>0</v>
      </c>
      <c r="J1606" s="120">
        <f>mayors!J138</f>
        <v>0</v>
      </c>
      <c r="K1606" s="123">
        <f>mayors!K138</f>
        <v>0</v>
      </c>
    </row>
    <row r="1607" spans="1:11" s="116" customFormat="1" ht="15" x14ac:dyDescent="0.25">
      <c r="A1607" s="111"/>
      <c r="B1607" s="112" t="s">
        <v>159</v>
      </c>
      <c r="C1607" s="113"/>
      <c r="D1607" s="113"/>
      <c r="E1607" s="113"/>
      <c r="F1607" s="113"/>
      <c r="G1607" s="113"/>
      <c r="H1607" s="120">
        <f>mayors!H139</f>
        <v>0</v>
      </c>
      <c r="I1607" s="120">
        <f>mayors!I139</f>
        <v>0</v>
      </c>
      <c r="J1607" s="120">
        <f>mayors!J139</f>
        <v>0</v>
      </c>
      <c r="K1607" s="123">
        <f>mayors!K139</f>
        <v>0</v>
      </c>
    </row>
    <row r="1608" spans="1:11" s="116" customFormat="1" ht="15" x14ac:dyDescent="0.25">
      <c r="A1608" s="111"/>
      <c r="B1608" s="112"/>
      <c r="C1608" s="113"/>
      <c r="D1608" s="113"/>
      <c r="E1608" s="113"/>
      <c r="F1608" s="113"/>
      <c r="G1608" s="113"/>
      <c r="H1608" s="120">
        <f>mayors!H140</f>
        <v>0</v>
      </c>
      <c r="I1608" s="120">
        <f>mayors!I140</f>
        <v>0</v>
      </c>
      <c r="J1608" s="120">
        <f>mayors!J140</f>
        <v>0</v>
      </c>
      <c r="K1608" s="123">
        <f>mayors!K140</f>
        <v>0</v>
      </c>
    </row>
    <row r="1609" spans="1:11" x14ac:dyDescent="0.2">
      <c r="A1609" s="117" t="s">
        <v>729</v>
      </c>
      <c r="B1609" s="118" t="s">
        <v>160</v>
      </c>
      <c r="C1609" s="119">
        <v>170325</v>
      </c>
      <c r="D1609" s="119">
        <v>0</v>
      </c>
      <c r="E1609" s="119">
        <v>0</v>
      </c>
      <c r="F1609" s="119">
        <v>170325</v>
      </c>
      <c r="G1609" s="119">
        <v>0</v>
      </c>
      <c r="H1609" s="120">
        <f>mayors!H141</f>
        <v>0</v>
      </c>
      <c r="I1609" s="120">
        <f>mayors!I141</f>
        <v>170325</v>
      </c>
      <c r="J1609" s="120">
        <f>mayors!J141</f>
        <v>180544.5</v>
      </c>
      <c r="K1609" s="123">
        <f>mayors!K141</f>
        <v>191377.17</v>
      </c>
    </row>
    <row r="1610" spans="1:11" x14ac:dyDescent="0.2">
      <c r="A1610" s="117" t="s">
        <v>730</v>
      </c>
      <c r="B1610" s="118" t="s">
        <v>161</v>
      </c>
      <c r="C1610" s="119">
        <v>510976</v>
      </c>
      <c r="D1610" s="119">
        <v>0</v>
      </c>
      <c r="E1610" s="119">
        <v>0</v>
      </c>
      <c r="F1610" s="119">
        <v>510976</v>
      </c>
      <c r="G1610" s="119">
        <v>0</v>
      </c>
      <c r="H1610" s="120">
        <f>mayors!H142</f>
        <v>0</v>
      </c>
      <c r="I1610" s="120">
        <f>mayors!I142</f>
        <v>510976</v>
      </c>
      <c r="J1610" s="120">
        <f>mayors!J142</f>
        <v>541634.56000000006</v>
      </c>
      <c r="K1610" s="123">
        <f>mayors!K142</f>
        <v>574132.63360000006</v>
      </c>
    </row>
    <row r="1611" spans="1:11" x14ac:dyDescent="0.2">
      <c r="A1611" s="117" t="s">
        <v>731</v>
      </c>
      <c r="B1611" s="118" t="s">
        <v>162</v>
      </c>
      <c r="C1611" s="119">
        <v>47508</v>
      </c>
      <c r="D1611" s="119">
        <v>0</v>
      </c>
      <c r="E1611" s="119">
        <v>0</v>
      </c>
      <c r="F1611" s="119">
        <v>47508</v>
      </c>
      <c r="G1611" s="119">
        <v>0</v>
      </c>
      <c r="H1611" s="120">
        <f>mayors!H143</f>
        <v>0</v>
      </c>
      <c r="I1611" s="120">
        <f>mayors!I143</f>
        <v>47508</v>
      </c>
      <c r="J1611" s="120">
        <f>mayors!J143</f>
        <v>50358.48</v>
      </c>
      <c r="K1611" s="123">
        <f>mayors!K143</f>
        <v>53379.988800000006</v>
      </c>
    </row>
    <row r="1612" spans="1:11" x14ac:dyDescent="0.2">
      <c r="A1612" s="117"/>
      <c r="B1612" s="118"/>
      <c r="C1612" s="119"/>
      <c r="D1612" s="119"/>
      <c r="E1612" s="119"/>
      <c r="F1612" s="119"/>
      <c r="G1612" s="119"/>
      <c r="H1612" s="120">
        <f>mayors!H144</f>
        <v>0</v>
      </c>
      <c r="I1612" s="120">
        <f>mayors!I144</f>
        <v>0</v>
      </c>
      <c r="J1612" s="120">
        <f>mayors!J144</f>
        <v>0</v>
      </c>
      <c r="K1612" s="123">
        <f>mayors!K144</f>
        <v>0</v>
      </c>
    </row>
    <row r="1613" spans="1:11" s="116" customFormat="1" ht="15" x14ac:dyDescent="0.25">
      <c r="A1613" s="111"/>
      <c r="B1613" s="112" t="s">
        <v>163</v>
      </c>
      <c r="C1613" s="113">
        <v>728809</v>
      </c>
      <c r="D1613" s="113">
        <v>0</v>
      </c>
      <c r="E1613" s="113">
        <v>0</v>
      </c>
      <c r="F1613" s="113">
        <v>728809</v>
      </c>
      <c r="G1613" s="113">
        <v>0</v>
      </c>
      <c r="H1613" s="120">
        <f>mayors!H145</f>
        <v>0</v>
      </c>
      <c r="I1613" s="120">
        <f>mayors!I145</f>
        <v>728809</v>
      </c>
      <c r="J1613" s="120">
        <f>mayors!J145</f>
        <v>772537.54</v>
      </c>
      <c r="K1613" s="123">
        <f>mayors!K145</f>
        <v>818889.79240000003</v>
      </c>
    </row>
    <row r="1614" spans="1:11" x14ac:dyDescent="0.2">
      <c r="A1614" s="117"/>
      <c r="B1614" s="118"/>
      <c r="C1614" s="119"/>
      <c r="D1614" s="119"/>
      <c r="E1614" s="119"/>
      <c r="F1614" s="119"/>
      <c r="G1614" s="119"/>
      <c r="H1614" s="120">
        <f>mayors!H146</f>
        <v>0</v>
      </c>
      <c r="I1614" s="120">
        <f>mayors!I146</f>
        <v>0</v>
      </c>
      <c r="J1614" s="120">
        <f>mayors!J146</f>
        <v>0</v>
      </c>
      <c r="K1614" s="123">
        <f>mayors!K146</f>
        <v>0</v>
      </c>
    </row>
    <row r="1615" spans="1:11" s="116" customFormat="1" ht="15" x14ac:dyDescent="0.25">
      <c r="A1615" s="111"/>
      <c r="B1615" s="112" t="s">
        <v>179</v>
      </c>
      <c r="C1615" s="113"/>
      <c r="D1615" s="113"/>
      <c r="E1615" s="113"/>
      <c r="F1615" s="113"/>
      <c r="G1615" s="113"/>
      <c r="H1615" s="120">
        <f>mayors!H147</f>
        <v>0</v>
      </c>
      <c r="I1615" s="120">
        <f>mayors!I147</f>
        <v>0</v>
      </c>
      <c r="J1615" s="120">
        <f>mayors!J147</f>
        <v>0</v>
      </c>
      <c r="K1615" s="123">
        <f>mayors!K147</f>
        <v>0</v>
      </c>
    </row>
    <row r="1616" spans="1:11" x14ac:dyDescent="0.2">
      <c r="A1616" s="117"/>
      <c r="B1616" s="118"/>
      <c r="C1616" s="119"/>
      <c r="D1616" s="119"/>
      <c r="E1616" s="119"/>
      <c r="F1616" s="119"/>
      <c r="G1616" s="119"/>
      <c r="H1616" s="120">
        <f>mayors!H148</f>
        <v>0</v>
      </c>
      <c r="I1616" s="120">
        <f>mayors!I148</f>
        <v>0</v>
      </c>
      <c r="J1616" s="120">
        <f>mayors!J148</f>
        <v>0</v>
      </c>
      <c r="K1616" s="123">
        <f>mayors!K148</f>
        <v>0</v>
      </c>
    </row>
    <row r="1617" spans="1:11" x14ac:dyDescent="0.2">
      <c r="A1617" s="117" t="s">
        <v>732</v>
      </c>
      <c r="B1617" s="118" t="s">
        <v>180</v>
      </c>
      <c r="C1617" s="119">
        <v>0</v>
      </c>
      <c r="D1617" s="119">
        <v>13265.23</v>
      </c>
      <c r="E1617" s="119">
        <v>79591.38</v>
      </c>
      <c r="F1617" s="119">
        <v>-79591.38</v>
      </c>
      <c r="G1617" s="119">
        <v>0</v>
      </c>
      <c r="H1617" s="120">
        <f>mayors!H149</f>
        <v>0</v>
      </c>
      <c r="I1617" s="120">
        <f>mayors!I149</f>
        <v>0</v>
      </c>
      <c r="J1617" s="120">
        <f>mayors!J149</f>
        <v>0</v>
      </c>
      <c r="K1617" s="123">
        <f>mayors!K149</f>
        <v>0</v>
      </c>
    </row>
    <row r="1618" spans="1:11" x14ac:dyDescent="0.2">
      <c r="A1618" s="117" t="s">
        <v>733</v>
      </c>
      <c r="B1618" s="118" t="s">
        <v>181</v>
      </c>
      <c r="C1618" s="119">
        <v>0</v>
      </c>
      <c r="D1618" s="119">
        <v>39795.69</v>
      </c>
      <c r="E1618" s="119">
        <v>238774.14</v>
      </c>
      <c r="F1618" s="119">
        <v>-238774.14</v>
      </c>
      <c r="G1618" s="119">
        <v>0</v>
      </c>
      <c r="H1618" s="120">
        <f>mayors!H150</f>
        <v>0</v>
      </c>
      <c r="I1618" s="120">
        <f>mayors!I150</f>
        <v>0</v>
      </c>
      <c r="J1618" s="120">
        <f>mayors!J150</f>
        <v>0</v>
      </c>
      <c r="K1618" s="123">
        <f>mayors!K150</f>
        <v>0</v>
      </c>
    </row>
    <row r="1619" spans="1:11" x14ac:dyDescent="0.2">
      <c r="A1619" s="117" t="s">
        <v>734</v>
      </c>
      <c r="B1619" s="118" t="s">
        <v>182</v>
      </c>
      <c r="C1619" s="119">
        <v>0</v>
      </c>
      <c r="D1619" s="119">
        <v>3400</v>
      </c>
      <c r="E1619" s="119">
        <v>20300</v>
      </c>
      <c r="F1619" s="119">
        <v>-20300</v>
      </c>
      <c r="G1619" s="119">
        <v>0</v>
      </c>
      <c r="H1619" s="120">
        <f>mayors!H151</f>
        <v>0</v>
      </c>
      <c r="I1619" s="120">
        <f>mayors!I151</f>
        <v>0</v>
      </c>
      <c r="J1619" s="120">
        <f>mayors!J151</f>
        <v>0</v>
      </c>
      <c r="K1619" s="123">
        <f>mayors!K151</f>
        <v>0</v>
      </c>
    </row>
    <row r="1620" spans="1:11" x14ac:dyDescent="0.2">
      <c r="A1620" s="117"/>
      <c r="B1620" s="118"/>
      <c r="C1620" s="119"/>
      <c r="D1620" s="119"/>
      <c r="E1620" s="119"/>
      <c r="F1620" s="119"/>
      <c r="G1620" s="119"/>
      <c r="H1620" s="120">
        <f>mayors!H152</f>
        <v>0</v>
      </c>
      <c r="I1620" s="120">
        <f>mayors!I152</f>
        <v>0</v>
      </c>
      <c r="J1620" s="120">
        <f>mayors!J152</f>
        <v>0</v>
      </c>
      <c r="K1620" s="123">
        <f>mayors!K152</f>
        <v>0</v>
      </c>
    </row>
    <row r="1621" spans="1:11" s="116" customFormat="1" ht="15" x14ac:dyDescent="0.25">
      <c r="A1621" s="111"/>
      <c r="B1621" s="112" t="s">
        <v>183</v>
      </c>
      <c r="C1621" s="113">
        <v>0</v>
      </c>
      <c r="D1621" s="113">
        <v>56460.92</v>
      </c>
      <c r="E1621" s="113">
        <v>338665.52</v>
      </c>
      <c r="F1621" s="113">
        <v>-338665.52</v>
      </c>
      <c r="G1621" s="113">
        <v>0</v>
      </c>
      <c r="H1621" s="120">
        <f>mayors!H153</f>
        <v>0</v>
      </c>
      <c r="I1621" s="120">
        <f>mayors!I153</f>
        <v>0</v>
      </c>
      <c r="J1621" s="120">
        <f>mayors!J153</f>
        <v>0</v>
      </c>
      <c r="K1621" s="123">
        <f>mayors!K153</f>
        <v>0</v>
      </c>
    </row>
    <row r="1622" spans="1:11" s="116" customFormat="1" ht="15" x14ac:dyDescent="0.25">
      <c r="A1622" s="111"/>
      <c r="B1622" s="112"/>
      <c r="C1622" s="113"/>
      <c r="D1622" s="113"/>
      <c r="E1622" s="113"/>
      <c r="F1622" s="113"/>
      <c r="G1622" s="113"/>
      <c r="H1622" s="120">
        <f>mayors!H154</f>
        <v>0</v>
      </c>
      <c r="I1622" s="120">
        <f>mayors!I154</f>
        <v>0</v>
      </c>
      <c r="J1622" s="120">
        <f>mayors!J154</f>
        <v>0</v>
      </c>
      <c r="K1622" s="123">
        <f>mayors!K154</f>
        <v>0</v>
      </c>
    </row>
    <row r="1623" spans="1:11" s="116" customFormat="1" ht="15" x14ac:dyDescent="0.25">
      <c r="A1623" s="111"/>
      <c r="B1623" s="112" t="s">
        <v>184</v>
      </c>
      <c r="C1623" s="113">
        <v>728809</v>
      </c>
      <c r="D1623" s="113">
        <v>56460.92</v>
      </c>
      <c r="E1623" s="113">
        <v>338665.52</v>
      </c>
      <c r="F1623" s="113">
        <v>390143.48</v>
      </c>
      <c r="G1623" s="113">
        <v>46.46</v>
      </c>
      <c r="H1623" s="120">
        <f>mayors!H155</f>
        <v>0</v>
      </c>
      <c r="I1623" s="120">
        <f>mayors!I155</f>
        <v>728809</v>
      </c>
      <c r="J1623" s="120">
        <f>mayors!J155</f>
        <v>772537.54</v>
      </c>
      <c r="K1623" s="123">
        <f>mayors!K155</f>
        <v>818889.79240000003</v>
      </c>
    </row>
    <row r="1624" spans="1:11" s="116" customFormat="1" ht="15" x14ac:dyDescent="0.25">
      <c r="A1624" s="111"/>
      <c r="B1624" s="112"/>
      <c r="C1624" s="113"/>
      <c r="D1624" s="113"/>
      <c r="E1624" s="113"/>
      <c r="F1624" s="113"/>
      <c r="G1624" s="113"/>
      <c r="H1624" s="120">
        <f>mayors!H156</f>
        <v>0</v>
      </c>
      <c r="I1624" s="120">
        <f>mayors!I156</f>
        <v>0</v>
      </c>
      <c r="J1624" s="120">
        <f>mayors!J156</f>
        <v>0</v>
      </c>
      <c r="K1624" s="123">
        <f>mayors!K156</f>
        <v>0</v>
      </c>
    </row>
    <row r="1625" spans="1:11" s="116" customFormat="1" ht="15" x14ac:dyDescent="0.25">
      <c r="A1625" s="111"/>
      <c r="B1625" s="112" t="s">
        <v>185</v>
      </c>
      <c r="C1625" s="113">
        <v>728809</v>
      </c>
      <c r="D1625" s="113">
        <v>56460.92</v>
      </c>
      <c r="E1625" s="113">
        <v>338665.52</v>
      </c>
      <c r="F1625" s="113">
        <v>390143.48</v>
      </c>
      <c r="G1625" s="113">
        <v>46.46</v>
      </c>
      <c r="H1625" s="120">
        <f>mayors!H157</f>
        <v>0</v>
      </c>
      <c r="I1625" s="120">
        <f>mayors!I157</f>
        <v>728809</v>
      </c>
      <c r="J1625" s="120">
        <f>mayors!J157</f>
        <v>772537.54</v>
      </c>
      <c r="K1625" s="123">
        <f>mayors!K157</f>
        <v>818889.79240000003</v>
      </c>
    </row>
    <row r="1626" spans="1:11" s="116" customFormat="1" ht="15" x14ac:dyDescent="0.25">
      <c r="A1626" s="111"/>
      <c r="B1626" s="112"/>
      <c r="C1626" s="113"/>
      <c r="D1626" s="113"/>
      <c r="E1626" s="113"/>
      <c r="F1626" s="113"/>
      <c r="G1626" s="113"/>
      <c r="H1626" s="120">
        <f>mayors!H158</f>
        <v>0</v>
      </c>
      <c r="I1626" s="120">
        <f>mayors!I158</f>
        <v>0</v>
      </c>
      <c r="J1626" s="120">
        <f>mayors!J158</f>
        <v>0</v>
      </c>
      <c r="K1626" s="123">
        <f>mayors!K158</f>
        <v>0</v>
      </c>
    </row>
    <row r="1627" spans="1:11" s="116" customFormat="1" ht="15" x14ac:dyDescent="0.25">
      <c r="A1627" s="111"/>
      <c r="B1627" s="112" t="s">
        <v>218</v>
      </c>
      <c r="C1627" s="113"/>
      <c r="D1627" s="113"/>
      <c r="E1627" s="113"/>
      <c r="F1627" s="113"/>
      <c r="G1627" s="113"/>
      <c r="H1627" s="120">
        <f>mayors!H159</f>
        <v>0</v>
      </c>
      <c r="I1627" s="120">
        <f>mayors!I159</f>
        <v>0</v>
      </c>
      <c r="J1627" s="120">
        <f>mayors!J159</f>
        <v>0</v>
      </c>
      <c r="K1627" s="123">
        <f>mayors!K159</f>
        <v>0</v>
      </c>
    </row>
    <row r="1628" spans="1:11" x14ac:dyDescent="0.2">
      <c r="A1628" s="117"/>
      <c r="B1628" s="118"/>
      <c r="C1628" s="119"/>
      <c r="D1628" s="119"/>
      <c r="E1628" s="119"/>
      <c r="F1628" s="119"/>
      <c r="G1628" s="119"/>
      <c r="H1628" s="120">
        <f>mayors!H160</f>
        <v>0</v>
      </c>
      <c r="I1628" s="120">
        <f>mayors!I160</f>
        <v>0</v>
      </c>
      <c r="J1628" s="120">
        <f>mayors!J160</f>
        <v>0</v>
      </c>
      <c r="K1628" s="123">
        <f>mayors!K160</f>
        <v>0</v>
      </c>
    </row>
    <row r="1629" spans="1:11" x14ac:dyDescent="0.2">
      <c r="A1629" s="117" t="s">
        <v>735</v>
      </c>
      <c r="B1629" s="118" t="s">
        <v>243</v>
      </c>
      <c r="C1629" s="119">
        <v>0</v>
      </c>
      <c r="D1629" s="119">
        <v>591.95000000000005</v>
      </c>
      <c r="E1629" s="119">
        <v>3515.14</v>
      </c>
      <c r="F1629" s="119">
        <v>-3515.14</v>
      </c>
      <c r="G1629" s="119">
        <v>0</v>
      </c>
      <c r="H1629" s="120">
        <f>mayors!H161</f>
        <v>0</v>
      </c>
      <c r="I1629" s="120">
        <f>mayors!I161</f>
        <v>0</v>
      </c>
      <c r="J1629" s="120">
        <f>mayors!J161</f>
        <v>0</v>
      </c>
      <c r="K1629" s="123">
        <f>mayors!K161</f>
        <v>0</v>
      </c>
    </row>
    <row r="1630" spans="1:11" x14ac:dyDescent="0.2">
      <c r="A1630" s="117" t="s">
        <v>736</v>
      </c>
      <c r="B1630" s="118" t="s">
        <v>244</v>
      </c>
      <c r="C1630" s="119">
        <v>85032</v>
      </c>
      <c r="D1630" s="119">
        <v>4478.3999999999996</v>
      </c>
      <c r="E1630" s="119">
        <v>24996.35</v>
      </c>
      <c r="F1630" s="119">
        <v>60035.65</v>
      </c>
      <c r="G1630" s="119">
        <v>29.39</v>
      </c>
      <c r="H1630" s="120">
        <f>mayors!H162</f>
        <v>0</v>
      </c>
      <c r="I1630" s="120">
        <f>mayors!I162</f>
        <v>85032</v>
      </c>
      <c r="J1630" s="120">
        <f>mayors!J162</f>
        <v>90133.92</v>
      </c>
      <c r="K1630" s="123">
        <f>mayors!K162</f>
        <v>95541.955199999997</v>
      </c>
    </row>
    <row r="1631" spans="1:11" x14ac:dyDescent="0.2">
      <c r="A1631" s="117"/>
      <c r="B1631" s="118"/>
      <c r="C1631" s="119"/>
      <c r="D1631" s="119"/>
      <c r="E1631" s="119"/>
      <c r="F1631" s="119"/>
      <c r="G1631" s="119"/>
      <c r="H1631" s="120">
        <f>mayors!H163</f>
        <v>0</v>
      </c>
      <c r="I1631" s="120">
        <f>mayors!I163</f>
        <v>0</v>
      </c>
      <c r="J1631" s="120">
        <f>mayors!J163</f>
        <v>0</v>
      </c>
      <c r="K1631" s="123">
        <f>mayors!K163</f>
        <v>0</v>
      </c>
    </row>
    <row r="1632" spans="1:11" s="116" customFormat="1" ht="15" x14ac:dyDescent="0.25">
      <c r="A1632" s="111"/>
      <c r="B1632" s="112" t="s">
        <v>250</v>
      </c>
      <c r="C1632" s="113">
        <v>85032</v>
      </c>
      <c r="D1632" s="113">
        <v>5070.3500000000004</v>
      </c>
      <c r="E1632" s="113">
        <v>28511.49</v>
      </c>
      <c r="F1632" s="113">
        <v>56520.51</v>
      </c>
      <c r="G1632" s="113">
        <v>33.53</v>
      </c>
      <c r="H1632" s="120">
        <f>mayors!H164</f>
        <v>0</v>
      </c>
      <c r="I1632" s="120">
        <f>mayors!I164</f>
        <v>85032</v>
      </c>
      <c r="J1632" s="120">
        <f>mayors!J164</f>
        <v>90133.92</v>
      </c>
      <c r="K1632" s="123">
        <f>mayors!K164</f>
        <v>95541.955199999997</v>
      </c>
    </row>
    <row r="1633" spans="1:11" x14ac:dyDescent="0.2">
      <c r="A1633" s="117"/>
      <c r="B1633" s="118"/>
      <c r="C1633" s="119"/>
      <c r="D1633" s="119"/>
      <c r="E1633" s="119"/>
      <c r="F1633" s="119"/>
      <c r="G1633" s="119"/>
      <c r="H1633" s="120">
        <f>mayors!H165</f>
        <v>0</v>
      </c>
      <c r="I1633" s="120">
        <f>mayors!I165</f>
        <v>0</v>
      </c>
      <c r="J1633" s="120">
        <f>mayors!J165</f>
        <v>0</v>
      </c>
      <c r="K1633" s="123">
        <f>mayors!K165</f>
        <v>0</v>
      </c>
    </row>
    <row r="1634" spans="1:11" s="116" customFormat="1" ht="15" x14ac:dyDescent="0.25">
      <c r="A1634" s="111"/>
      <c r="B1634" s="112" t="s">
        <v>281</v>
      </c>
      <c r="C1634" s="113">
        <v>1105614</v>
      </c>
      <c r="D1634" s="113">
        <v>87800.7</v>
      </c>
      <c r="E1634" s="113">
        <v>511160.38</v>
      </c>
      <c r="F1634" s="113">
        <v>594453.62</v>
      </c>
      <c r="G1634" s="113">
        <v>46.23</v>
      </c>
      <c r="H1634" s="120">
        <f>mayors!H166</f>
        <v>0</v>
      </c>
      <c r="I1634" s="120">
        <f>mayors!I166</f>
        <v>1105614</v>
      </c>
      <c r="J1634" s="120">
        <f>mayors!J166</f>
        <v>1171950.8399999999</v>
      </c>
      <c r="K1634" s="123">
        <f>mayors!K166</f>
        <v>1242267.8904000001</v>
      </c>
    </row>
    <row r="1635" spans="1:11" x14ac:dyDescent="0.2">
      <c r="A1635" s="117"/>
      <c r="B1635" s="118"/>
      <c r="C1635" s="119"/>
      <c r="D1635" s="119"/>
      <c r="E1635" s="119"/>
      <c r="F1635" s="119"/>
      <c r="G1635" s="119"/>
      <c r="H1635" s="120">
        <f>mayors!H167</f>
        <v>0</v>
      </c>
      <c r="I1635" s="120">
        <f>mayors!I167</f>
        <v>0</v>
      </c>
      <c r="J1635" s="120">
        <f>mayors!J167</f>
        <v>0</v>
      </c>
      <c r="K1635" s="123">
        <f>mayors!K167</f>
        <v>0</v>
      </c>
    </row>
    <row r="1636" spans="1:11" s="116" customFormat="1" ht="15" x14ac:dyDescent="0.25">
      <c r="A1636" s="111"/>
      <c r="B1636" s="112" t="s">
        <v>737</v>
      </c>
      <c r="C1636" s="113"/>
      <c r="D1636" s="113"/>
      <c r="E1636" s="113"/>
      <c r="F1636" s="113"/>
      <c r="G1636" s="113"/>
      <c r="H1636" s="120">
        <f>mayors!H168</f>
        <v>0</v>
      </c>
      <c r="I1636" s="120">
        <f>mayors!I168</f>
        <v>0</v>
      </c>
      <c r="J1636" s="120">
        <f>mayors!J168</f>
        <v>0</v>
      </c>
      <c r="K1636" s="123">
        <f>mayors!K168</f>
        <v>0</v>
      </c>
    </row>
    <row r="1637" spans="1:11" s="116" customFormat="1" ht="15" x14ac:dyDescent="0.25">
      <c r="A1637" s="111"/>
      <c r="B1637" s="112" t="s">
        <v>92</v>
      </c>
      <c r="C1637" s="113"/>
      <c r="D1637" s="113"/>
      <c r="E1637" s="113"/>
      <c r="F1637" s="113"/>
      <c r="G1637" s="113"/>
      <c r="H1637" s="120">
        <f>mayors!H169</f>
        <v>0</v>
      </c>
      <c r="I1637" s="120">
        <f>mayors!I169</f>
        <v>0</v>
      </c>
      <c r="J1637" s="120">
        <f>mayors!J169</f>
        <v>0</v>
      </c>
      <c r="K1637" s="123">
        <f>mayors!K169</f>
        <v>0</v>
      </c>
    </row>
    <row r="1638" spans="1:11" s="116" customFormat="1" ht="15" x14ac:dyDescent="0.25">
      <c r="A1638" s="111"/>
      <c r="B1638" s="112" t="s">
        <v>93</v>
      </c>
      <c r="C1638" s="113"/>
      <c r="D1638" s="113"/>
      <c r="E1638" s="113"/>
      <c r="F1638" s="113"/>
      <c r="G1638" s="113"/>
      <c r="H1638" s="120">
        <f>mayors!H170</f>
        <v>0</v>
      </c>
      <c r="I1638" s="120">
        <f>mayors!I170</f>
        <v>0</v>
      </c>
      <c r="J1638" s="120">
        <f>mayors!J170</f>
        <v>0</v>
      </c>
      <c r="K1638" s="123">
        <f>mayors!K170</f>
        <v>0</v>
      </c>
    </row>
    <row r="1639" spans="1:11" s="116" customFormat="1" ht="15" x14ac:dyDescent="0.25">
      <c r="A1639" s="111"/>
      <c r="B1639" s="112" t="s">
        <v>128</v>
      </c>
      <c r="C1639" s="113"/>
      <c r="D1639" s="113"/>
      <c r="E1639" s="113"/>
      <c r="F1639" s="113"/>
      <c r="G1639" s="113"/>
      <c r="H1639" s="120">
        <f>mayors!H171</f>
        <v>0</v>
      </c>
      <c r="I1639" s="120">
        <f>mayors!I171</f>
        <v>0</v>
      </c>
      <c r="J1639" s="120">
        <f>mayors!J171</f>
        <v>0</v>
      </c>
      <c r="K1639" s="123">
        <f>mayors!K171</f>
        <v>0</v>
      </c>
    </row>
    <row r="1640" spans="1:11" s="116" customFormat="1" ht="15" x14ac:dyDescent="0.25">
      <c r="A1640" s="111"/>
      <c r="B1640" s="112" t="s">
        <v>129</v>
      </c>
      <c r="C1640" s="113"/>
      <c r="D1640" s="113"/>
      <c r="E1640" s="113"/>
      <c r="F1640" s="113"/>
      <c r="G1640" s="113"/>
      <c r="H1640" s="120">
        <f>mayors!H172</f>
        <v>0</v>
      </c>
      <c r="I1640" s="120">
        <f>mayors!I172</f>
        <v>0</v>
      </c>
      <c r="J1640" s="120">
        <f>mayors!J172</f>
        <v>0</v>
      </c>
      <c r="K1640" s="123">
        <f>mayors!K172</f>
        <v>0</v>
      </c>
    </row>
    <row r="1641" spans="1:11" s="116" customFormat="1" ht="15" x14ac:dyDescent="0.25">
      <c r="A1641" s="111"/>
      <c r="B1641" s="112"/>
      <c r="C1641" s="113"/>
      <c r="D1641" s="113"/>
      <c r="E1641" s="113"/>
      <c r="F1641" s="113"/>
      <c r="G1641" s="113"/>
      <c r="H1641" s="120">
        <f>mayors!H173</f>
        <v>0</v>
      </c>
      <c r="I1641" s="120">
        <f>mayors!I173</f>
        <v>0</v>
      </c>
      <c r="J1641" s="120">
        <f>mayors!J173</f>
        <v>0</v>
      </c>
      <c r="K1641" s="123">
        <f>mayors!K173</f>
        <v>0</v>
      </c>
    </row>
    <row r="1642" spans="1:11" x14ac:dyDescent="0.2">
      <c r="A1642" s="117" t="s">
        <v>738</v>
      </c>
      <c r="B1642" s="118" t="s">
        <v>142</v>
      </c>
      <c r="C1642" s="119">
        <v>0</v>
      </c>
      <c r="D1642" s="119">
        <v>1030.3</v>
      </c>
      <c r="E1642" s="119">
        <v>6181.8</v>
      </c>
      <c r="F1642" s="119">
        <v>-6181.8</v>
      </c>
      <c r="G1642" s="119">
        <v>0</v>
      </c>
      <c r="H1642" s="120">
        <f>mayors!H174</f>
        <v>0</v>
      </c>
      <c r="I1642" s="120">
        <f>mayors!I174</f>
        <v>0</v>
      </c>
      <c r="J1642" s="120">
        <f>mayors!J174</f>
        <v>0</v>
      </c>
      <c r="K1642" s="123">
        <f>mayors!K174</f>
        <v>0</v>
      </c>
    </row>
    <row r="1643" spans="1:11" x14ac:dyDescent="0.2">
      <c r="A1643" s="117"/>
      <c r="B1643" s="118"/>
      <c r="C1643" s="119"/>
      <c r="D1643" s="119"/>
      <c r="E1643" s="119"/>
      <c r="F1643" s="119"/>
      <c r="G1643" s="119"/>
      <c r="H1643" s="120">
        <f>mayors!H175</f>
        <v>0</v>
      </c>
      <c r="I1643" s="120">
        <f>mayors!I175</f>
        <v>0</v>
      </c>
      <c r="J1643" s="120">
        <f>mayors!J175</f>
        <v>0</v>
      </c>
      <c r="K1643" s="123">
        <f>mayors!K175</f>
        <v>0</v>
      </c>
    </row>
    <row r="1644" spans="1:11" s="116" customFormat="1" ht="15" x14ac:dyDescent="0.25">
      <c r="A1644" s="111"/>
      <c r="B1644" s="112" t="s">
        <v>143</v>
      </c>
      <c r="C1644" s="113">
        <v>0</v>
      </c>
      <c r="D1644" s="113">
        <v>1030.3</v>
      </c>
      <c r="E1644" s="113">
        <v>6181.8</v>
      </c>
      <c r="F1644" s="113">
        <v>-6181.8</v>
      </c>
      <c r="G1644" s="113">
        <v>0</v>
      </c>
      <c r="H1644" s="120">
        <f>mayors!H176</f>
        <v>0</v>
      </c>
      <c r="I1644" s="120">
        <f>mayors!I176</f>
        <v>0</v>
      </c>
      <c r="J1644" s="120">
        <f>mayors!J176</f>
        <v>0</v>
      </c>
      <c r="K1644" s="123">
        <f>mayors!K176</f>
        <v>0</v>
      </c>
    </row>
    <row r="1645" spans="1:11" x14ac:dyDescent="0.2">
      <c r="A1645" s="117"/>
      <c r="B1645" s="118"/>
      <c r="C1645" s="119"/>
      <c r="D1645" s="119"/>
      <c r="E1645" s="119"/>
      <c r="F1645" s="119"/>
      <c r="G1645" s="119"/>
      <c r="H1645" s="120">
        <f>mayors!H177</f>
        <v>0</v>
      </c>
      <c r="I1645" s="120">
        <f>mayors!I177</f>
        <v>0</v>
      </c>
      <c r="J1645" s="120">
        <f>mayors!J177</f>
        <v>0</v>
      </c>
      <c r="K1645" s="123">
        <f>mayors!K177</f>
        <v>0</v>
      </c>
    </row>
    <row r="1646" spans="1:11" s="116" customFormat="1" ht="15" x14ac:dyDescent="0.25">
      <c r="A1646" s="111"/>
      <c r="B1646" s="112" t="s">
        <v>155</v>
      </c>
      <c r="C1646" s="113">
        <v>0</v>
      </c>
      <c r="D1646" s="113">
        <v>1030.3</v>
      </c>
      <c r="E1646" s="113">
        <v>6181.8</v>
      </c>
      <c r="F1646" s="113">
        <v>-6181.8</v>
      </c>
      <c r="G1646" s="113">
        <v>0</v>
      </c>
      <c r="H1646" s="120">
        <f>mayors!H178</f>
        <v>0</v>
      </c>
      <c r="I1646" s="120">
        <f>mayors!I178</f>
        <v>0</v>
      </c>
      <c r="J1646" s="120">
        <f>mayors!J178</f>
        <v>0</v>
      </c>
      <c r="K1646" s="123">
        <f>mayors!K178</f>
        <v>0</v>
      </c>
    </row>
    <row r="1647" spans="1:11" s="116" customFormat="1" ht="15" x14ac:dyDescent="0.25">
      <c r="A1647" s="111"/>
      <c r="B1647" s="112"/>
      <c r="C1647" s="113"/>
      <c r="D1647" s="113"/>
      <c r="E1647" s="113"/>
      <c r="F1647" s="113"/>
      <c r="G1647" s="113"/>
      <c r="H1647" s="120">
        <f>mayors!H179</f>
        <v>0</v>
      </c>
      <c r="I1647" s="120">
        <f>mayors!I179</f>
        <v>0</v>
      </c>
      <c r="J1647" s="120">
        <f>mayors!J179</f>
        <v>0</v>
      </c>
      <c r="K1647" s="123">
        <f>mayors!K179</f>
        <v>0</v>
      </c>
    </row>
    <row r="1648" spans="1:11" s="116" customFormat="1" ht="15" x14ac:dyDescent="0.25">
      <c r="A1648" s="111"/>
      <c r="B1648" s="112" t="s">
        <v>156</v>
      </c>
      <c r="C1648" s="113">
        <v>0</v>
      </c>
      <c r="D1648" s="113">
        <v>1030.3</v>
      </c>
      <c r="E1648" s="113">
        <v>6181.8</v>
      </c>
      <c r="F1648" s="113">
        <v>-6181.8</v>
      </c>
      <c r="G1648" s="113">
        <v>0</v>
      </c>
      <c r="H1648" s="120">
        <f>mayors!H180</f>
        <v>0</v>
      </c>
      <c r="I1648" s="120">
        <f>mayors!I180</f>
        <v>0</v>
      </c>
      <c r="J1648" s="120">
        <f>mayors!J180</f>
        <v>0</v>
      </c>
      <c r="K1648" s="123">
        <f>mayors!K180</f>
        <v>0</v>
      </c>
    </row>
    <row r="1649" spans="1:11" x14ac:dyDescent="0.2">
      <c r="A1649" s="117"/>
      <c r="B1649" s="118"/>
      <c r="C1649" s="119"/>
      <c r="D1649" s="119"/>
      <c r="E1649" s="119"/>
      <c r="F1649" s="119"/>
      <c r="G1649" s="119"/>
      <c r="H1649" s="120">
        <f>mayors!H181</f>
        <v>0</v>
      </c>
      <c r="I1649" s="120">
        <f>mayors!I181</f>
        <v>0</v>
      </c>
      <c r="J1649" s="120">
        <f>mayors!J181</f>
        <v>0</v>
      </c>
      <c r="K1649" s="123">
        <f>mayors!K181</f>
        <v>0</v>
      </c>
    </row>
    <row r="1650" spans="1:11" s="116" customFormat="1" ht="15" x14ac:dyDescent="0.25">
      <c r="A1650" s="111"/>
      <c r="B1650" s="112" t="s">
        <v>157</v>
      </c>
      <c r="C1650" s="113"/>
      <c r="D1650" s="113"/>
      <c r="E1650" s="113"/>
      <c r="F1650" s="113"/>
      <c r="G1650" s="113"/>
      <c r="H1650" s="120">
        <f>mayors!H182</f>
        <v>0</v>
      </c>
      <c r="I1650" s="120">
        <f>mayors!I182</f>
        <v>0</v>
      </c>
      <c r="J1650" s="120">
        <f>mayors!J182</f>
        <v>0</v>
      </c>
      <c r="K1650" s="123">
        <f>mayors!K182</f>
        <v>0</v>
      </c>
    </row>
    <row r="1651" spans="1:11" s="116" customFormat="1" ht="15" x14ac:dyDescent="0.25">
      <c r="A1651" s="111"/>
      <c r="B1651" s="112" t="s">
        <v>164</v>
      </c>
      <c r="C1651" s="113"/>
      <c r="D1651" s="113"/>
      <c r="E1651" s="113"/>
      <c r="F1651" s="113"/>
      <c r="G1651" s="113"/>
      <c r="H1651" s="120">
        <f>mayors!H183</f>
        <v>0</v>
      </c>
      <c r="I1651" s="120">
        <f>mayors!I183</f>
        <v>0</v>
      </c>
      <c r="J1651" s="120">
        <f>mayors!J183</f>
        <v>0</v>
      </c>
      <c r="K1651" s="123">
        <f>mayors!K183</f>
        <v>0</v>
      </c>
    </row>
    <row r="1652" spans="1:11" x14ac:dyDescent="0.2">
      <c r="A1652" s="117"/>
      <c r="B1652" s="118"/>
      <c r="C1652" s="119"/>
      <c r="D1652" s="119"/>
      <c r="E1652" s="119"/>
      <c r="F1652" s="119"/>
      <c r="G1652" s="119"/>
      <c r="H1652" s="120">
        <f>mayors!H184</f>
        <v>0</v>
      </c>
      <c r="I1652" s="120">
        <f>mayors!I184</f>
        <v>0</v>
      </c>
      <c r="J1652" s="120">
        <f>mayors!J184</f>
        <v>0</v>
      </c>
      <c r="K1652" s="123">
        <f>mayors!K184</f>
        <v>0</v>
      </c>
    </row>
    <row r="1653" spans="1:11" x14ac:dyDescent="0.2">
      <c r="A1653" s="117" t="s">
        <v>739</v>
      </c>
      <c r="B1653" s="118" t="s">
        <v>165</v>
      </c>
      <c r="C1653" s="119">
        <v>159680</v>
      </c>
      <c r="D1653" s="119">
        <v>0</v>
      </c>
      <c r="E1653" s="119">
        <v>0</v>
      </c>
      <c r="F1653" s="119">
        <v>159680</v>
      </c>
      <c r="G1653" s="119">
        <v>0</v>
      </c>
      <c r="H1653" s="120">
        <f>mayors!H185</f>
        <v>0</v>
      </c>
      <c r="I1653" s="120">
        <f>mayors!I185</f>
        <v>159680</v>
      </c>
      <c r="J1653" s="120">
        <f>mayors!J185</f>
        <v>169260.79999999999</v>
      </c>
      <c r="K1653" s="123">
        <f>mayors!K185</f>
        <v>179416.44799999997</v>
      </c>
    </row>
    <row r="1654" spans="1:11" x14ac:dyDescent="0.2">
      <c r="A1654" s="117" t="s">
        <v>740</v>
      </c>
      <c r="B1654" s="118" t="s">
        <v>166</v>
      </c>
      <c r="C1654" s="119">
        <v>479041</v>
      </c>
      <c r="D1654" s="119">
        <v>0</v>
      </c>
      <c r="E1654" s="119">
        <v>0</v>
      </c>
      <c r="F1654" s="119">
        <v>479041</v>
      </c>
      <c r="G1654" s="119">
        <v>0</v>
      </c>
      <c r="H1654" s="120">
        <f>mayors!H186</f>
        <v>0</v>
      </c>
      <c r="I1654" s="120">
        <f>mayors!I186</f>
        <v>479041</v>
      </c>
      <c r="J1654" s="120">
        <f>mayors!J186</f>
        <v>507783.46</v>
      </c>
      <c r="K1654" s="123">
        <f>mayors!K186</f>
        <v>538250.46759999997</v>
      </c>
    </row>
    <row r="1655" spans="1:11" x14ac:dyDescent="0.2">
      <c r="A1655" s="117" t="s">
        <v>741</v>
      </c>
      <c r="B1655" s="118" t="s">
        <v>167</v>
      </c>
      <c r="C1655" s="119">
        <v>47508</v>
      </c>
      <c r="D1655" s="119">
        <v>0</v>
      </c>
      <c r="E1655" s="119">
        <v>0</v>
      </c>
      <c r="F1655" s="119">
        <v>47508</v>
      </c>
      <c r="G1655" s="119">
        <v>0</v>
      </c>
      <c r="H1655" s="120">
        <f>mayors!H187</f>
        <v>0</v>
      </c>
      <c r="I1655" s="120">
        <f>mayors!I187</f>
        <v>47508</v>
      </c>
      <c r="J1655" s="120">
        <f>mayors!J187</f>
        <v>50358.48</v>
      </c>
      <c r="K1655" s="123">
        <f>mayors!K187</f>
        <v>53379.988800000006</v>
      </c>
    </row>
    <row r="1656" spans="1:11" x14ac:dyDescent="0.2">
      <c r="A1656" s="117"/>
      <c r="B1656" s="118"/>
      <c r="C1656" s="119"/>
      <c r="D1656" s="119"/>
      <c r="E1656" s="119"/>
      <c r="F1656" s="119"/>
      <c r="G1656" s="119"/>
      <c r="H1656" s="120">
        <f>mayors!H188</f>
        <v>0</v>
      </c>
      <c r="I1656" s="120">
        <f>mayors!I188</f>
        <v>0</v>
      </c>
      <c r="J1656" s="120">
        <f>mayors!J188</f>
        <v>0</v>
      </c>
      <c r="K1656" s="123">
        <f>mayors!K188</f>
        <v>0</v>
      </c>
    </row>
    <row r="1657" spans="1:11" s="116" customFormat="1" ht="15" x14ac:dyDescent="0.25">
      <c r="A1657" s="111"/>
      <c r="B1657" s="112" t="s">
        <v>168</v>
      </c>
      <c r="C1657" s="113">
        <v>686229</v>
      </c>
      <c r="D1657" s="113">
        <v>0</v>
      </c>
      <c r="E1657" s="113">
        <v>0</v>
      </c>
      <c r="F1657" s="113">
        <v>686229</v>
      </c>
      <c r="G1657" s="113">
        <v>0</v>
      </c>
      <c r="H1657" s="120">
        <f>mayors!H189</f>
        <v>0</v>
      </c>
      <c r="I1657" s="120">
        <f>mayors!I189</f>
        <v>686229</v>
      </c>
      <c r="J1657" s="120">
        <f>mayors!J189</f>
        <v>727402.74</v>
      </c>
      <c r="K1657" s="123">
        <f>mayors!K189</f>
        <v>771046.9044</v>
      </c>
    </row>
    <row r="1658" spans="1:11" s="116" customFormat="1" ht="15" x14ac:dyDescent="0.25">
      <c r="A1658" s="111"/>
      <c r="B1658" s="112"/>
      <c r="C1658" s="113"/>
      <c r="D1658" s="113"/>
      <c r="E1658" s="113"/>
      <c r="F1658" s="113"/>
      <c r="G1658" s="113"/>
      <c r="H1658" s="120">
        <f>mayors!H190</f>
        <v>0</v>
      </c>
      <c r="I1658" s="120">
        <f>mayors!I190</f>
        <v>0</v>
      </c>
      <c r="J1658" s="120">
        <f>mayors!J190</f>
        <v>0</v>
      </c>
      <c r="K1658" s="123">
        <f>mayors!K190</f>
        <v>0</v>
      </c>
    </row>
    <row r="1659" spans="1:11" s="116" customFormat="1" ht="15" x14ac:dyDescent="0.25">
      <c r="A1659" s="111"/>
      <c r="B1659" s="112" t="s">
        <v>179</v>
      </c>
      <c r="C1659" s="113"/>
      <c r="D1659" s="113"/>
      <c r="E1659" s="113"/>
      <c r="F1659" s="113"/>
      <c r="G1659" s="113"/>
      <c r="H1659" s="120">
        <f>mayors!H191</f>
        <v>0</v>
      </c>
      <c r="I1659" s="120">
        <f>mayors!I191</f>
        <v>0</v>
      </c>
      <c r="J1659" s="120">
        <f>mayors!J191</f>
        <v>0</v>
      </c>
      <c r="K1659" s="123">
        <f>mayors!K191</f>
        <v>0</v>
      </c>
    </row>
    <row r="1660" spans="1:11" x14ac:dyDescent="0.2">
      <c r="A1660" s="117"/>
      <c r="B1660" s="118"/>
      <c r="C1660" s="119"/>
      <c r="D1660" s="119"/>
      <c r="E1660" s="119"/>
      <c r="F1660" s="119"/>
      <c r="G1660" s="119"/>
      <c r="H1660" s="120">
        <f>mayors!H192</f>
        <v>0</v>
      </c>
      <c r="I1660" s="120">
        <f>mayors!I192</f>
        <v>0</v>
      </c>
      <c r="J1660" s="120">
        <f>mayors!J192</f>
        <v>0</v>
      </c>
      <c r="K1660" s="123">
        <f>mayors!K192</f>
        <v>0</v>
      </c>
    </row>
    <row r="1661" spans="1:11" x14ac:dyDescent="0.2">
      <c r="A1661" s="117" t="s">
        <v>742</v>
      </c>
      <c r="B1661" s="118" t="s">
        <v>180</v>
      </c>
      <c r="C1661" s="119">
        <v>0</v>
      </c>
      <c r="D1661" s="119">
        <v>12436.17</v>
      </c>
      <c r="E1661" s="119">
        <v>74617.02</v>
      </c>
      <c r="F1661" s="119">
        <v>-74617.02</v>
      </c>
      <c r="G1661" s="119">
        <v>0</v>
      </c>
      <c r="H1661" s="120">
        <f>mayors!H193</f>
        <v>0</v>
      </c>
      <c r="I1661" s="120">
        <f>mayors!I193</f>
        <v>0</v>
      </c>
      <c r="J1661" s="120">
        <f>mayors!J193</f>
        <v>0</v>
      </c>
      <c r="K1661" s="123">
        <f>mayors!K193</f>
        <v>0</v>
      </c>
    </row>
    <row r="1662" spans="1:11" x14ac:dyDescent="0.2">
      <c r="A1662" s="117" t="s">
        <v>743</v>
      </c>
      <c r="B1662" s="118" t="s">
        <v>181</v>
      </c>
      <c r="C1662" s="119">
        <v>0</v>
      </c>
      <c r="D1662" s="119">
        <v>37308.5</v>
      </c>
      <c r="E1662" s="119">
        <v>223851</v>
      </c>
      <c r="F1662" s="119">
        <v>-223851</v>
      </c>
      <c r="G1662" s="119">
        <v>0</v>
      </c>
      <c r="H1662" s="120">
        <f>mayors!H194</f>
        <v>0</v>
      </c>
      <c r="I1662" s="120">
        <f>mayors!I194</f>
        <v>0</v>
      </c>
      <c r="J1662" s="120">
        <f>mayors!J194</f>
        <v>0</v>
      </c>
      <c r="K1662" s="123">
        <f>mayors!K194</f>
        <v>0</v>
      </c>
    </row>
    <row r="1663" spans="1:11" x14ac:dyDescent="0.2">
      <c r="A1663" s="117" t="s">
        <v>744</v>
      </c>
      <c r="B1663" s="118" t="s">
        <v>182</v>
      </c>
      <c r="C1663" s="119">
        <v>0</v>
      </c>
      <c r="D1663" s="119">
        <v>3400</v>
      </c>
      <c r="E1663" s="119">
        <v>20300</v>
      </c>
      <c r="F1663" s="119">
        <v>-20300</v>
      </c>
      <c r="G1663" s="119">
        <v>0</v>
      </c>
      <c r="H1663" s="120">
        <f>mayors!H195</f>
        <v>0</v>
      </c>
      <c r="I1663" s="120">
        <f>mayors!I195</f>
        <v>0</v>
      </c>
      <c r="J1663" s="120">
        <f>mayors!J195</f>
        <v>0</v>
      </c>
      <c r="K1663" s="123">
        <f>mayors!K195</f>
        <v>0</v>
      </c>
    </row>
    <row r="1664" spans="1:11" x14ac:dyDescent="0.2">
      <c r="A1664" s="117"/>
      <c r="B1664" s="118"/>
      <c r="C1664" s="119"/>
      <c r="D1664" s="119"/>
      <c r="E1664" s="119"/>
      <c r="F1664" s="119"/>
      <c r="G1664" s="119"/>
      <c r="H1664" s="120">
        <f>mayors!H196</f>
        <v>0</v>
      </c>
      <c r="I1664" s="120">
        <f>mayors!I196</f>
        <v>0</v>
      </c>
      <c r="J1664" s="120">
        <f>mayors!J196</f>
        <v>0</v>
      </c>
      <c r="K1664" s="123">
        <f>mayors!K196</f>
        <v>0</v>
      </c>
    </row>
    <row r="1665" spans="1:11" s="116" customFormat="1" ht="15" x14ac:dyDescent="0.25">
      <c r="A1665" s="111"/>
      <c r="B1665" s="112" t="s">
        <v>183</v>
      </c>
      <c r="C1665" s="113">
        <v>0</v>
      </c>
      <c r="D1665" s="113">
        <v>53144.67</v>
      </c>
      <c r="E1665" s="113">
        <v>318768.02</v>
      </c>
      <c r="F1665" s="113">
        <v>-318768.02</v>
      </c>
      <c r="G1665" s="113">
        <v>0</v>
      </c>
      <c r="H1665" s="120">
        <f>mayors!H197</f>
        <v>0</v>
      </c>
      <c r="I1665" s="120">
        <f>mayors!I197</f>
        <v>0</v>
      </c>
      <c r="J1665" s="120">
        <f>mayors!J197</f>
        <v>0</v>
      </c>
      <c r="K1665" s="123">
        <f>mayors!K197</f>
        <v>0</v>
      </c>
    </row>
    <row r="1666" spans="1:11" s="116" customFormat="1" ht="15" x14ac:dyDescent="0.25">
      <c r="A1666" s="111"/>
      <c r="B1666" s="112"/>
      <c r="C1666" s="113"/>
      <c r="D1666" s="113"/>
      <c r="E1666" s="113"/>
      <c r="F1666" s="113"/>
      <c r="G1666" s="113"/>
      <c r="H1666" s="120">
        <f>mayors!H198</f>
        <v>0</v>
      </c>
      <c r="I1666" s="120">
        <f>mayors!I198</f>
        <v>0</v>
      </c>
      <c r="J1666" s="120">
        <f>mayors!J198</f>
        <v>0</v>
      </c>
      <c r="K1666" s="123">
        <f>mayors!K198</f>
        <v>0</v>
      </c>
    </row>
    <row r="1667" spans="1:11" s="116" customFormat="1" ht="15" x14ac:dyDescent="0.25">
      <c r="A1667" s="111"/>
      <c r="B1667" s="112" t="s">
        <v>184</v>
      </c>
      <c r="C1667" s="113">
        <v>686229</v>
      </c>
      <c r="D1667" s="113">
        <v>53144.67</v>
      </c>
      <c r="E1667" s="113">
        <v>318768.02</v>
      </c>
      <c r="F1667" s="113">
        <v>367460.98</v>
      </c>
      <c r="G1667" s="113">
        <v>46.45</v>
      </c>
      <c r="H1667" s="120">
        <f>mayors!H199</f>
        <v>0</v>
      </c>
      <c r="I1667" s="120">
        <f>mayors!I199</f>
        <v>686229</v>
      </c>
      <c r="J1667" s="120">
        <f>mayors!J199</f>
        <v>727402.74</v>
      </c>
      <c r="K1667" s="123">
        <f>mayors!K199</f>
        <v>771046.9044</v>
      </c>
    </row>
    <row r="1668" spans="1:11" s="116" customFormat="1" ht="15" x14ac:dyDescent="0.25">
      <c r="A1668" s="111"/>
      <c r="B1668" s="112"/>
      <c r="C1668" s="113"/>
      <c r="D1668" s="113"/>
      <c r="E1668" s="113"/>
      <c r="F1668" s="113"/>
      <c r="G1668" s="113"/>
      <c r="H1668" s="120">
        <f>mayors!H200</f>
        <v>0</v>
      </c>
      <c r="I1668" s="120">
        <f>mayors!I200</f>
        <v>0</v>
      </c>
      <c r="J1668" s="120">
        <f>mayors!J200</f>
        <v>0</v>
      </c>
      <c r="K1668" s="123">
        <f>mayors!K200</f>
        <v>0</v>
      </c>
    </row>
    <row r="1669" spans="1:11" s="116" customFormat="1" ht="15" x14ac:dyDescent="0.25">
      <c r="A1669" s="111"/>
      <c r="B1669" s="112" t="s">
        <v>185</v>
      </c>
      <c r="C1669" s="113">
        <v>686229</v>
      </c>
      <c r="D1669" s="113">
        <v>53144.67</v>
      </c>
      <c r="E1669" s="113">
        <v>318768.02</v>
      </c>
      <c r="F1669" s="113">
        <v>367460.98</v>
      </c>
      <c r="G1669" s="113">
        <v>46.45</v>
      </c>
      <c r="H1669" s="120">
        <f>mayors!H201</f>
        <v>0</v>
      </c>
      <c r="I1669" s="120">
        <f>mayors!I201</f>
        <v>686229</v>
      </c>
      <c r="J1669" s="120">
        <f>mayors!J201</f>
        <v>727402.74</v>
      </c>
      <c r="K1669" s="123">
        <f>mayors!K201</f>
        <v>771046.9044</v>
      </c>
    </row>
    <row r="1670" spans="1:11" x14ac:dyDescent="0.2">
      <c r="A1670" s="117"/>
      <c r="B1670" s="118"/>
      <c r="C1670" s="119"/>
      <c r="D1670" s="119"/>
      <c r="E1670" s="119"/>
      <c r="F1670" s="119"/>
      <c r="G1670" s="119"/>
      <c r="H1670" s="120">
        <f>mayors!H202</f>
        <v>0</v>
      </c>
      <c r="I1670" s="120">
        <f>mayors!I202</f>
        <v>0</v>
      </c>
      <c r="J1670" s="120">
        <f>mayors!J202</f>
        <v>0</v>
      </c>
      <c r="K1670" s="123">
        <f>mayors!K202</f>
        <v>0</v>
      </c>
    </row>
    <row r="1671" spans="1:11" s="116" customFormat="1" ht="15" x14ac:dyDescent="0.25">
      <c r="A1671" s="111"/>
      <c r="B1671" s="112" t="s">
        <v>218</v>
      </c>
      <c r="C1671" s="113"/>
      <c r="D1671" s="113"/>
      <c r="E1671" s="113"/>
      <c r="F1671" s="113"/>
      <c r="G1671" s="113"/>
      <c r="H1671" s="120">
        <f>mayors!H203</f>
        <v>0</v>
      </c>
      <c r="I1671" s="120">
        <f>mayors!I203</f>
        <v>0</v>
      </c>
      <c r="J1671" s="120">
        <f>mayors!J203</f>
        <v>0</v>
      </c>
      <c r="K1671" s="123">
        <f>mayors!K203</f>
        <v>0</v>
      </c>
    </row>
    <row r="1672" spans="1:11" x14ac:dyDescent="0.2">
      <c r="A1672" s="117"/>
      <c r="B1672" s="118"/>
      <c r="C1672" s="119"/>
      <c r="D1672" s="119"/>
      <c r="E1672" s="119"/>
      <c r="F1672" s="119"/>
      <c r="G1672" s="119"/>
      <c r="H1672" s="120">
        <f>mayors!H204</f>
        <v>0</v>
      </c>
      <c r="I1672" s="120">
        <f>mayors!I204</f>
        <v>0</v>
      </c>
      <c r="J1672" s="120">
        <f>mayors!J204</f>
        <v>0</v>
      </c>
      <c r="K1672" s="123">
        <f>mayors!K204</f>
        <v>0</v>
      </c>
    </row>
    <row r="1673" spans="1:11" x14ac:dyDescent="0.2">
      <c r="A1673" s="117" t="s">
        <v>745</v>
      </c>
      <c r="B1673" s="118" t="s">
        <v>243</v>
      </c>
      <c r="C1673" s="119">
        <v>0</v>
      </c>
      <c r="D1673" s="119">
        <v>358.42</v>
      </c>
      <c r="E1673" s="119">
        <v>2189.5</v>
      </c>
      <c r="F1673" s="119">
        <v>-2189.5</v>
      </c>
      <c r="G1673" s="119">
        <v>0</v>
      </c>
      <c r="H1673" s="120">
        <f>mayors!H205</f>
        <v>0</v>
      </c>
      <c r="I1673" s="120">
        <f>mayors!I205</f>
        <v>0</v>
      </c>
      <c r="J1673" s="120">
        <f>mayors!J205</f>
        <v>0</v>
      </c>
      <c r="K1673" s="123">
        <f>mayors!K205</f>
        <v>0</v>
      </c>
    </row>
    <row r="1674" spans="1:11" x14ac:dyDescent="0.2">
      <c r="A1674" s="117" t="s">
        <v>746</v>
      </c>
      <c r="B1674" s="118" t="s">
        <v>244</v>
      </c>
      <c r="C1674" s="119">
        <v>85032</v>
      </c>
      <c r="D1674" s="119">
        <v>4179.54</v>
      </c>
      <c r="E1674" s="119">
        <v>23371.119999999999</v>
      </c>
      <c r="F1674" s="119">
        <v>61660.88</v>
      </c>
      <c r="G1674" s="119">
        <v>27.48</v>
      </c>
      <c r="H1674" s="120">
        <f>mayors!H206</f>
        <v>0</v>
      </c>
      <c r="I1674" s="120">
        <f>mayors!I206</f>
        <v>85032</v>
      </c>
      <c r="J1674" s="120">
        <f>mayors!J206</f>
        <v>90133.92</v>
      </c>
      <c r="K1674" s="123">
        <f>mayors!K206</f>
        <v>95541.955199999997</v>
      </c>
    </row>
    <row r="1675" spans="1:11" x14ac:dyDescent="0.2">
      <c r="A1675" s="117"/>
      <c r="B1675" s="118"/>
      <c r="C1675" s="119"/>
      <c r="D1675" s="119"/>
      <c r="E1675" s="119"/>
      <c r="F1675" s="119"/>
      <c r="G1675" s="119"/>
      <c r="H1675" s="120">
        <f>mayors!H207</f>
        <v>0</v>
      </c>
      <c r="I1675" s="120">
        <f>mayors!I207</f>
        <v>0</v>
      </c>
      <c r="J1675" s="120">
        <f>mayors!J207</f>
        <v>0</v>
      </c>
      <c r="K1675" s="123">
        <f>mayors!K207</f>
        <v>0</v>
      </c>
    </row>
    <row r="1676" spans="1:11" s="116" customFormat="1" ht="15" x14ac:dyDescent="0.25">
      <c r="A1676" s="111"/>
      <c r="B1676" s="112" t="s">
        <v>250</v>
      </c>
      <c r="C1676" s="113">
        <v>85032</v>
      </c>
      <c r="D1676" s="113">
        <v>4537.96</v>
      </c>
      <c r="E1676" s="113">
        <v>25560.62</v>
      </c>
      <c r="F1676" s="113">
        <v>59471.38</v>
      </c>
      <c r="G1676" s="113">
        <v>30.06</v>
      </c>
      <c r="H1676" s="120">
        <f>mayors!H208</f>
        <v>0</v>
      </c>
      <c r="I1676" s="120">
        <f>mayors!I208</f>
        <v>85032</v>
      </c>
      <c r="J1676" s="120">
        <f>mayors!J208</f>
        <v>90133.92</v>
      </c>
      <c r="K1676" s="123">
        <f>mayors!K208</f>
        <v>95541.955199999997</v>
      </c>
    </row>
    <row r="1677" spans="1:11" x14ac:dyDescent="0.2">
      <c r="A1677" s="117"/>
      <c r="B1677" s="118"/>
      <c r="C1677" s="119"/>
      <c r="D1677" s="119"/>
      <c r="E1677" s="119"/>
      <c r="F1677" s="119"/>
      <c r="G1677" s="119"/>
      <c r="H1677" s="120">
        <f>mayors!H209</f>
        <v>0</v>
      </c>
      <c r="I1677" s="120">
        <f>mayors!I209</f>
        <v>0</v>
      </c>
      <c r="J1677" s="120">
        <f>mayors!J209</f>
        <v>0</v>
      </c>
      <c r="K1677" s="123">
        <f>mayors!K209</f>
        <v>0</v>
      </c>
    </row>
    <row r="1678" spans="1:11" s="116" customFormat="1" ht="15" x14ac:dyDescent="0.25">
      <c r="A1678" s="111"/>
      <c r="B1678" s="112" t="s">
        <v>281</v>
      </c>
      <c r="C1678" s="113">
        <v>771261</v>
      </c>
      <c r="D1678" s="113">
        <v>58712.93</v>
      </c>
      <c r="E1678" s="113">
        <v>350510.44</v>
      </c>
      <c r="F1678" s="113">
        <v>420750.56</v>
      </c>
      <c r="G1678" s="113">
        <v>45.44</v>
      </c>
      <c r="H1678" s="120">
        <f>mayors!H210</f>
        <v>0</v>
      </c>
      <c r="I1678" s="120">
        <f>mayors!I210</f>
        <v>771261</v>
      </c>
      <c r="J1678" s="120">
        <f>mayors!J210</f>
        <v>817536.66</v>
      </c>
      <c r="K1678" s="123">
        <f>mayors!K210</f>
        <v>866588.85960000008</v>
      </c>
    </row>
    <row r="1679" spans="1:11" x14ac:dyDescent="0.2">
      <c r="A1679" s="117"/>
      <c r="B1679" s="118"/>
      <c r="C1679" s="119"/>
      <c r="D1679" s="119"/>
      <c r="E1679" s="119"/>
      <c r="F1679" s="119"/>
      <c r="G1679" s="119"/>
      <c r="H1679" s="120">
        <f>mayors!H211</f>
        <v>0</v>
      </c>
      <c r="I1679" s="120">
        <f>mayors!I211</f>
        <v>0</v>
      </c>
      <c r="J1679" s="120">
        <f>mayors!J211</f>
        <v>0</v>
      </c>
      <c r="K1679" s="123">
        <f>mayors!K211</f>
        <v>0</v>
      </c>
    </row>
    <row r="1680" spans="1:11" s="116" customFormat="1" ht="15" x14ac:dyDescent="0.25">
      <c r="A1680" s="111"/>
      <c r="B1680" s="112" t="s">
        <v>747</v>
      </c>
      <c r="C1680" s="113"/>
      <c r="D1680" s="113"/>
      <c r="E1680" s="113"/>
      <c r="F1680" s="113"/>
      <c r="G1680" s="113"/>
      <c r="H1680" s="120">
        <f>mayors!H212</f>
        <v>0</v>
      </c>
      <c r="I1680" s="120">
        <f>mayors!I212</f>
        <v>0</v>
      </c>
      <c r="J1680" s="120">
        <f>mayors!J212</f>
        <v>0</v>
      </c>
      <c r="K1680" s="123">
        <f>mayors!K212</f>
        <v>0</v>
      </c>
    </row>
    <row r="1681" spans="1:11" s="116" customFormat="1" ht="15" x14ac:dyDescent="0.25">
      <c r="A1681" s="111"/>
      <c r="B1681" s="112" t="s">
        <v>92</v>
      </c>
      <c r="C1681" s="113"/>
      <c r="D1681" s="113"/>
      <c r="E1681" s="113"/>
      <c r="F1681" s="113"/>
      <c r="G1681" s="113"/>
      <c r="H1681" s="120">
        <f>mayors!H213</f>
        <v>0</v>
      </c>
      <c r="I1681" s="120">
        <f>mayors!I213</f>
        <v>0</v>
      </c>
      <c r="J1681" s="120">
        <f>mayors!J213</f>
        <v>0</v>
      </c>
      <c r="K1681" s="123">
        <f>mayors!K213</f>
        <v>0</v>
      </c>
    </row>
    <row r="1682" spans="1:11" s="116" customFormat="1" ht="15" x14ac:dyDescent="0.25">
      <c r="A1682" s="111"/>
      <c r="B1682" s="112" t="s">
        <v>93</v>
      </c>
      <c r="C1682" s="113"/>
      <c r="D1682" s="113"/>
      <c r="E1682" s="113"/>
      <c r="F1682" s="113"/>
      <c r="G1682" s="113"/>
      <c r="H1682" s="120">
        <f>mayors!H214</f>
        <v>0</v>
      </c>
      <c r="I1682" s="120">
        <f>mayors!I214</f>
        <v>0</v>
      </c>
      <c r="J1682" s="120">
        <f>mayors!J214</f>
        <v>0</v>
      </c>
      <c r="K1682" s="123">
        <f>mayors!K214</f>
        <v>0</v>
      </c>
    </row>
    <row r="1683" spans="1:11" s="116" customFormat="1" ht="15" x14ac:dyDescent="0.25">
      <c r="A1683" s="111"/>
      <c r="B1683" s="112" t="s">
        <v>128</v>
      </c>
      <c r="C1683" s="113"/>
      <c r="D1683" s="113"/>
      <c r="E1683" s="113"/>
      <c r="F1683" s="113"/>
      <c r="G1683" s="113"/>
      <c r="H1683" s="120">
        <f>mayors!H215</f>
        <v>0</v>
      </c>
      <c r="I1683" s="120">
        <f>mayors!I215</f>
        <v>0</v>
      </c>
      <c r="J1683" s="120">
        <f>mayors!J215</f>
        <v>0</v>
      </c>
      <c r="K1683" s="123">
        <f>mayors!K215</f>
        <v>0</v>
      </c>
    </row>
    <row r="1684" spans="1:11" s="116" customFormat="1" ht="15" x14ac:dyDescent="0.25">
      <c r="A1684" s="111"/>
      <c r="B1684" s="112" t="s">
        <v>129</v>
      </c>
      <c r="C1684" s="113"/>
      <c r="D1684" s="113"/>
      <c r="E1684" s="113"/>
      <c r="F1684" s="113"/>
      <c r="G1684" s="113"/>
      <c r="H1684" s="120">
        <f>mayors!H216</f>
        <v>0</v>
      </c>
      <c r="I1684" s="120">
        <f>mayors!I216</f>
        <v>0</v>
      </c>
      <c r="J1684" s="120">
        <f>mayors!J216</f>
        <v>0</v>
      </c>
      <c r="K1684" s="123">
        <f>mayors!K216</f>
        <v>0</v>
      </c>
    </row>
    <row r="1685" spans="1:11" s="116" customFormat="1" ht="15" x14ac:dyDescent="0.25">
      <c r="A1685" s="111"/>
      <c r="B1685" s="112" t="s">
        <v>144</v>
      </c>
      <c r="C1685" s="113"/>
      <c r="D1685" s="113"/>
      <c r="E1685" s="113"/>
      <c r="F1685" s="113"/>
      <c r="G1685" s="113"/>
      <c r="H1685" s="120">
        <f>mayors!H217</f>
        <v>0</v>
      </c>
      <c r="I1685" s="120">
        <f>mayors!I217</f>
        <v>0</v>
      </c>
      <c r="J1685" s="120">
        <f>mayors!J217</f>
        <v>0</v>
      </c>
      <c r="K1685" s="123">
        <f>mayors!K217</f>
        <v>0</v>
      </c>
    </row>
    <row r="1686" spans="1:11" s="116" customFormat="1" ht="15" x14ac:dyDescent="0.25">
      <c r="A1686" s="111"/>
      <c r="B1686" s="112"/>
      <c r="C1686" s="113"/>
      <c r="D1686" s="113"/>
      <c r="E1686" s="113"/>
      <c r="F1686" s="113"/>
      <c r="G1686" s="113"/>
      <c r="H1686" s="120">
        <f>mayors!H218</f>
        <v>0</v>
      </c>
      <c r="I1686" s="120">
        <f>mayors!I218</f>
        <v>0</v>
      </c>
      <c r="J1686" s="120">
        <f>mayors!J218</f>
        <v>0</v>
      </c>
      <c r="K1686" s="123">
        <f>mayors!K218</f>
        <v>0</v>
      </c>
    </row>
    <row r="1687" spans="1:11" x14ac:dyDescent="0.2">
      <c r="A1687" s="117" t="s">
        <v>748</v>
      </c>
      <c r="B1687" s="118" t="s">
        <v>146</v>
      </c>
      <c r="C1687" s="119">
        <v>0</v>
      </c>
      <c r="D1687" s="119">
        <v>4659.6000000000004</v>
      </c>
      <c r="E1687" s="119">
        <v>27164.400000000001</v>
      </c>
      <c r="F1687" s="119">
        <v>-27164.400000000001</v>
      </c>
      <c r="G1687" s="119">
        <v>0</v>
      </c>
      <c r="H1687" s="120">
        <f>mayors!H219</f>
        <v>0</v>
      </c>
      <c r="I1687" s="120">
        <f>mayors!I219</f>
        <v>0</v>
      </c>
      <c r="J1687" s="120">
        <f>mayors!J219</f>
        <v>0</v>
      </c>
      <c r="K1687" s="123">
        <f>mayors!K219</f>
        <v>0</v>
      </c>
    </row>
    <row r="1688" spans="1:11" x14ac:dyDescent="0.2">
      <c r="A1688" s="117"/>
      <c r="B1688" s="118"/>
      <c r="C1688" s="119"/>
      <c r="D1688" s="119"/>
      <c r="E1688" s="119"/>
      <c r="F1688" s="119"/>
      <c r="G1688" s="119"/>
      <c r="H1688" s="120">
        <f>mayors!H220</f>
        <v>0</v>
      </c>
      <c r="I1688" s="120">
        <f>mayors!I220</f>
        <v>0</v>
      </c>
      <c r="J1688" s="120">
        <f>mayors!J220</f>
        <v>0</v>
      </c>
      <c r="K1688" s="123">
        <f>mayors!K220</f>
        <v>0</v>
      </c>
    </row>
    <row r="1689" spans="1:11" s="116" customFormat="1" ht="15" x14ac:dyDescent="0.25">
      <c r="A1689" s="111"/>
      <c r="B1689" s="112" t="s">
        <v>149</v>
      </c>
      <c r="C1689" s="113">
        <v>0</v>
      </c>
      <c r="D1689" s="113">
        <v>4659.6000000000004</v>
      </c>
      <c r="E1689" s="113">
        <v>27164.400000000001</v>
      </c>
      <c r="F1689" s="113">
        <v>-27164.400000000001</v>
      </c>
      <c r="G1689" s="113">
        <v>0</v>
      </c>
      <c r="H1689" s="120">
        <f>mayors!H221</f>
        <v>0</v>
      </c>
      <c r="I1689" s="120">
        <f>mayors!I221</f>
        <v>0</v>
      </c>
      <c r="J1689" s="120">
        <f>mayors!J221</f>
        <v>0</v>
      </c>
      <c r="K1689" s="123">
        <f>mayors!K221</f>
        <v>0</v>
      </c>
    </row>
    <row r="1690" spans="1:11" s="116" customFormat="1" ht="15" x14ac:dyDescent="0.25">
      <c r="A1690" s="111"/>
      <c r="B1690" s="112"/>
      <c r="C1690" s="113"/>
      <c r="D1690" s="113"/>
      <c r="E1690" s="113"/>
      <c r="F1690" s="113"/>
      <c r="G1690" s="113"/>
      <c r="H1690" s="120">
        <f>mayors!H222</f>
        <v>0</v>
      </c>
      <c r="I1690" s="120">
        <f>mayors!I222</f>
        <v>0</v>
      </c>
      <c r="J1690" s="120">
        <f>mayors!J222</f>
        <v>0</v>
      </c>
      <c r="K1690" s="123">
        <f>mayors!K222</f>
        <v>0</v>
      </c>
    </row>
    <row r="1691" spans="1:11" s="116" customFormat="1" ht="15" x14ac:dyDescent="0.25">
      <c r="A1691" s="111"/>
      <c r="B1691" s="112" t="s">
        <v>155</v>
      </c>
      <c r="C1691" s="113">
        <v>0</v>
      </c>
      <c r="D1691" s="113">
        <v>4659.6000000000004</v>
      </c>
      <c r="E1691" s="113">
        <v>27164.400000000001</v>
      </c>
      <c r="F1691" s="113">
        <v>-27164.400000000001</v>
      </c>
      <c r="G1691" s="113">
        <v>0</v>
      </c>
      <c r="H1691" s="120">
        <f>mayors!H223</f>
        <v>0</v>
      </c>
      <c r="I1691" s="120">
        <f>mayors!I223</f>
        <v>0</v>
      </c>
      <c r="J1691" s="120">
        <f>mayors!J223</f>
        <v>0</v>
      </c>
      <c r="K1691" s="123">
        <f>mayors!K223</f>
        <v>0</v>
      </c>
    </row>
    <row r="1692" spans="1:11" s="116" customFormat="1" ht="15" x14ac:dyDescent="0.25">
      <c r="A1692" s="111"/>
      <c r="B1692" s="112"/>
      <c r="C1692" s="113"/>
      <c r="D1692" s="113"/>
      <c r="E1692" s="113"/>
      <c r="F1692" s="113"/>
      <c r="G1692" s="113"/>
      <c r="H1692" s="120">
        <f>mayors!H224</f>
        <v>0</v>
      </c>
      <c r="I1692" s="120">
        <f>mayors!I224</f>
        <v>0</v>
      </c>
      <c r="J1692" s="120">
        <f>mayors!J224</f>
        <v>0</v>
      </c>
      <c r="K1692" s="123">
        <f>mayors!K224</f>
        <v>0</v>
      </c>
    </row>
    <row r="1693" spans="1:11" s="116" customFormat="1" ht="15" x14ac:dyDescent="0.25">
      <c r="A1693" s="111"/>
      <c r="B1693" s="112" t="s">
        <v>156</v>
      </c>
      <c r="C1693" s="113">
        <v>0</v>
      </c>
      <c r="D1693" s="113">
        <v>4659.6000000000004</v>
      </c>
      <c r="E1693" s="113">
        <v>27164.400000000001</v>
      </c>
      <c r="F1693" s="113">
        <v>-27164.400000000001</v>
      </c>
      <c r="G1693" s="113">
        <v>0</v>
      </c>
      <c r="H1693" s="120">
        <f>mayors!H225</f>
        <v>0</v>
      </c>
      <c r="I1693" s="120">
        <f>mayors!I225</f>
        <v>0</v>
      </c>
      <c r="J1693" s="120">
        <f>mayors!J225</f>
        <v>0</v>
      </c>
      <c r="K1693" s="123">
        <f>mayors!K225</f>
        <v>0</v>
      </c>
    </row>
    <row r="1694" spans="1:11" x14ac:dyDescent="0.2">
      <c r="A1694" s="117"/>
      <c r="B1694" s="118"/>
      <c r="C1694" s="119"/>
      <c r="D1694" s="119"/>
      <c r="E1694" s="119"/>
      <c r="F1694" s="119"/>
      <c r="G1694" s="119"/>
      <c r="H1694" s="120">
        <f>mayors!H226</f>
        <v>0</v>
      </c>
      <c r="I1694" s="120">
        <f>mayors!I226</f>
        <v>0</v>
      </c>
      <c r="J1694" s="120">
        <f>mayors!J226</f>
        <v>0</v>
      </c>
      <c r="K1694" s="123">
        <f>mayors!K226</f>
        <v>0</v>
      </c>
    </row>
    <row r="1695" spans="1:11" s="116" customFormat="1" ht="15" x14ac:dyDescent="0.25">
      <c r="A1695" s="111"/>
      <c r="B1695" s="112" t="s">
        <v>157</v>
      </c>
      <c r="C1695" s="113"/>
      <c r="D1695" s="113"/>
      <c r="E1695" s="113"/>
      <c r="F1695" s="113"/>
      <c r="G1695" s="113"/>
      <c r="H1695" s="120">
        <f>mayors!H227</f>
        <v>0</v>
      </c>
      <c r="I1695" s="120">
        <f>mayors!I227</f>
        <v>0</v>
      </c>
      <c r="J1695" s="120">
        <f>mayors!J227</f>
        <v>0</v>
      </c>
      <c r="K1695" s="123">
        <f>mayors!K227</f>
        <v>0</v>
      </c>
    </row>
    <row r="1696" spans="1:11" s="116" customFormat="1" ht="15" x14ac:dyDescent="0.25">
      <c r="A1696" s="111"/>
      <c r="B1696" s="112" t="s">
        <v>174</v>
      </c>
      <c r="C1696" s="113"/>
      <c r="D1696" s="113"/>
      <c r="E1696" s="113"/>
      <c r="F1696" s="113"/>
      <c r="G1696" s="113"/>
      <c r="H1696" s="120">
        <f>mayors!H228</f>
        <v>0</v>
      </c>
      <c r="I1696" s="120">
        <f>mayors!I228</f>
        <v>0</v>
      </c>
      <c r="J1696" s="120">
        <f>mayors!J228</f>
        <v>0</v>
      </c>
      <c r="K1696" s="123">
        <f>mayors!K228</f>
        <v>0</v>
      </c>
    </row>
    <row r="1697" spans="1:11" s="116" customFormat="1" ht="15" x14ac:dyDescent="0.25">
      <c r="A1697" s="111"/>
      <c r="B1697" s="112"/>
      <c r="C1697" s="113"/>
      <c r="D1697" s="113"/>
      <c r="E1697" s="113"/>
      <c r="F1697" s="113"/>
      <c r="G1697" s="113"/>
      <c r="H1697" s="120">
        <f>mayors!H229</f>
        <v>0</v>
      </c>
      <c r="I1697" s="120">
        <f>mayors!I229</f>
        <v>0</v>
      </c>
      <c r="J1697" s="120">
        <f>mayors!J229</f>
        <v>0</v>
      </c>
      <c r="K1697" s="123">
        <f>mayors!K229</f>
        <v>0</v>
      </c>
    </row>
    <row r="1698" spans="1:11" x14ac:dyDescent="0.2">
      <c r="A1698" s="117" t="s">
        <v>749</v>
      </c>
      <c r="B1698" s="118" t="s">
        <v>175</v>
      </c>
      <c r="C1698" s="119">
        <v>657205</v>
      </c>
      <c r="D1698" s="119">
        <v>0</v>
      </c>
      <c r="E1698" s="119">
        <v>0</v>
      </c>
      <c r="F1698" s="119">
        <v>657205</v>
      </c>
      <c r="G1698" s="119">
        <v>0</v>
      </c>
      <c r="H1698" s="120">
        <f>mayors!H230</f>
        <v>0</v>
      </c>
      <c r="I1698" s="120">
        <f>mayors!I230</f>
        <v>657205</v>
      </c>
      <c r="J1698" s="120">
        <f>mayors!J230</f>
        <v>696637.3</v>
      </c>
      <c r="K1698" s="123">
        <f>mayors!K230</f>
        <v>738435.53800000006</v>
      </c>
    </row>
    <row r="1699" spans="1:11" x14ac:dyDescent="0.2">
      <c r="A1699" s="117" t="s">
        <v>750</v>
      </c>
      <c r="B1699" s="118" t="s">
        <v>176</v>
      </c>
      <c r="C1699" s="119">
        <v>1971617</v>
      </c>
      <c r="D1699" s="119">
        <v>0</v>
      </c>
      <c r="E1699" s="119">
        <v>0</v>
      </c>
      <c r="F1699" s="119">
        <v>1971617</v>
      </c>
      <c r="G1699" s="119">
        <v>0</v>
      </c>
      <c r="H1699" s="120">
        <f>mayors!H231</f>
        <v>0</v>
      </c>
      <c r="I1699" s="120">
        <f>mayors!I231</f>
        <v>1971617</v>
      </c>
      <c r="J1699" s="120">
        <f>mayors!J231</f>
        <v>2089914.02</v>
      </c>
      <c r="K1699" s="123">
        <f>mayors!K231</f>
        <v>2215308.8612000002</v>
      </c>
    </row>
    <row r="1700" spans="1:11" x14ac:dyDescent="0.2">
      <c r="A1700" s="117" t="s">
        <v>751</v>
      </c>
      <c r="B1700" s="118" t="s">
        <v>177</v>
      </c>
      <c r="C1700" s="119">
        <v>237540</v>
      </c>
      <c r="D1700" s="119">
        <v>0</v>
      </c>
      <c r="E1700" s="119">
        <v>0</v>
      </c>
      <c r="F1700" s="119">
        <v>237540</v>
      </c>
      <c r="G1700" s="119">
        <v>0</v>
      </c>
      <c r="H1700" s="120">
        <f>mayors!H232</f>
        <v>0</v>
      </c>
      <c r="I1700" s="120">
        <f>mayors!I232</f>
        <v>237540</v>
      </c>
      <c r="J1700" s="120">
        <f>mayors!J232</f>
        <v>251792.4</v>
      </c>
      <c r="K1700" s="123">
        <f>mayors!K232</f>
        <v>266899.94400000002</v>
      </c>
    </row>
    <row r="1701" spans="1:11" x14ac:dyDescent="0.2">
      <c r="A1701" s="117"/>
      <c r="B1701" s="118"/>
      <c r="C1701" s="119"/>
      <c r="D1701" s="119"/>
      <c r="E1701" s="119"/>
      <c r="F1701" s="119"/>
      <c r="G1701" s="119"/>
      <c r="H1701" s="120">
        <f>mayors!H233</f>
        <v>0</v>
      </c>
      <c r="I1701" s="120">
        <f>mayors!I233</f>
        <v>0</v>
      </c>
      <c r="J1701" s="120">
        <f>mayors!J233</f>
        <v>0</v>
      </c>
      <c r="K1701" s="123">
        <f>mayors!K233</f>
        <v>0</v>
      </c>
    </row>
    <row r="1702" spans="1:11" s="116" customFormat="1" ht="15" x14ac:dyDescent="0.25">
      <c r="A1702" s="111"/>
      <c r="B1702" s="112" t="s">
        <v>178</v>
      </c>
      <c r="C1702" s="113">
        <v>2866362</v>
      </c>
      <c r="D1702" s="113">
        <v>0</v>
      </c>
      <c r="E1702" s="113">
        <v>0</v>
      </c>
      <c r="F1702" s="113">
        <v>2866362</v>
      </c>
      <c r="G1702" s="113">
        <v>0</v>
      </c>
      <c r="H1702" s="120">
        <f>mayors!H234</f>
        <v>0</v>
      </c>
      <c r="I1702" s="120">
        <f>mayors!I234</f>
        <v>2866362</v>
      </c>
      <c r="J1702" s="120">
        <f>mayors!J234</f>
        <v>3038343.72</v>
      </c>
      <c r="K1702" s="123">
        <f>mayors!K234</f>
        <v>3220644.3432</v>
      </c>
    </row>
    <row r="1703" spans="1:11" s="116" customFormat="1" ht="15" x14ac:dyDescent="0.25">
      <c r="A1703" s="111"/>
      <c r="B1703" s="112"/>
      <c r="C1703" s="113"/>
      <c r="D1703" s="113"/>
      <c r="E1703" s="113"/>
      <c r="F1703" s="113"/>
      <c r="G1703" s="113"/>
      <c r="H1703" s="120">
        <f>mayors!H235</f>
        <v>0</v>
      </c>
      <c r="I1703" s="120">
        <f>mayors!I235</f>
        <v>0</v>
      </c>
      <c r="J1703" s="120">
        <f>mayors!J235</f>
        <v>0</v>
      </c>
      <c r="K1703" s="123">
        <f>mayors!K235</f>
        <v>0</v>
      </c>
    </row>
    <row r="1704" spans="1:11" s="116" customFormat="1" ht="15" x14ac:dyDescent="0.25">
      <c r="A1704" s="111"/>
      <c r="B1704" s="112" t="s">
        <v>179</v>
      </c>
      <c r="C1704" s="113"/>
      <c r="D1704" s="113"/>
      <c r="E1704" s="113"/>
      <c r="F1704" s="113"/>
      <c r="G1704" s="113"/>
      <c r="H1704" s="120">
        <f>mayors!H236</f>
        <v>0</v>
      </c>
      <c r="I1704" s="120">
        <f>mayors!I236</f>
        <v>0</v>
      </c>
      <c r="J1704" s="120">
        <f>mayors!J236</f>
        <v>0</v>
      </c>
      <c r="K1704" s="123">
        <f>mayors!K236</f>
        <v>0</v>
      </c>
    </row>
    <row r="1705" spans="1:11" s="116" customFormat="1" ht="15" x14ac:dyDescent="0.25">
      <c r="A1705" s="111"/>
      <c r="B1705" s="112"/>
      <c r="C1705" s="113"/>
      <c r="D1705" s="113"/>
      <c r="E1705" s="113"/>
      <c r="F1705" s="113"/>
      <c r="G1705" s="113"/>
      <c r="H1705" s="120">
        <f>mayors!H237</f>
        <v>0</v>
      </c>
      <c r="I1705" s="120">
        <f>mayors!I237</f>
        <v>0</v>
      </c>
      <c r="J1705" s="120">
        <f>mayors!J237</f>
        <v>0</v>
      </c>
      <c r="K1705" s="123">
        <f>mayors!K237</f>
        <v>0</v>
      </c>
    </row>
    <row r="1706" spans="1:11" x14ac:dyDescent="0.2">
      <c r="A1706" s="117" t="s">
        <v>752</v>
      </c>
      <c r="B1706" s="118" t="s">
        <v>180</v>
      </c>
      <c r="C1706" s="119">
        <v>0</v>
      </c>
      <c r="D1706" s="119">
        <v>56228.04</v>
      </c>
      <c r="E1706" s="119">
        <v>340749.12</v>
      </c>
      <c r="F1706" s="119">
        <v>-340749.12</v>
      </c>
      <c r="G1706" s="119">
        <v>0</v>
      </c>
      <c r="H1706" s="120">
        <f>mayors!H238</f>
        <v>0</v>
      </c>
      <c r="I1706" s="120">
        <f>mayors!I238</f>
        <v>0</v>
      </c>
      <c r="J1706" s="120">
        <f>mayors!J238</f>
        <v>0</v>
      </c>
      <c r="K1706" s="123">
        <f>mayors!K238</f>
        <v>0</v>
      </c>
    </row>
    <row r="1707" spans="1:11" x14ac:dyDescent="0.2">
      <c r="A1707" s="117" t="s">
        <v>753</v>
      </c>
      <c r="B1707" s="118" t="s">
        <v>181</v>
      </c>
      <c r="C1707" s="119">
        <v>0</v>
      </c>
      <c r="D1707" s="119">
        <v>168684.07</v>
      </c>
      <c r="E1707" s="119">
        <v>1022247.06</v>
      </c>
      <c r="F1707" s="119">
        <v>-1022247.06</v>
      </c>
      <c r="G1707" s="119">
        <v>0</v>
      </c>
      <c r="H1707" s="120">
        <f>mayors!H239</f>
        <v>0</v>
      </c>
      <c r="I1707" s="120">
        <f>mayors!I239</f>
        <v>0</v>
      </c>
      <c r="J1707" s="120">
        <f>mayors!J239</f>
        <v>0</v>
      </c>
      <c r="K1707" s="123">
        <f>mayors!K239</f>
        <v>0</v>
      </c>
    </row>
    <row r="1708" spans="1:11" x14ac:dyDescent="0.2">
      <c r="A1708" s="117" t="s">
        <v>754</v>
      </c>
      <c r="B1708" s="118" t="s">
        <v>182</v>
      </c>
      <c r="C1708" s="119">
        <v>0</v>
      </c>
      <c r="D1708" s="119">
        <v>20400</v>
      </c>
      <c r="E1708" s="119">
        <v>121800</v>
      </c>
      <c r="F1708" s="119">
        <v>-121800</v>
      </c>
      <c r="G1708" s="119">
        <v>0</v>
      </c>
      <c r="H1708" s="120">
        <f>mayors!H240</f>
        <v>0</v>
      </c>
      <c r="I1708" s="120">
        <f>mayors!I240</f>
        <v>0</v>
      </c>
      <c r="J1708" s="120">
        <f>mayors!J240</f>
        <v>0</v>
      </c>
      <c r="K1708" s="123">
        <f>mayors!K240</f>
        <v>0</v>
      </c>
    </row>
    <row r="1709" spans="1:11" x14ac:dyDescent="0.2">
      <c r="A1709" s="117"/>
      <c r="B1709" s="118"/>
      <c r="C1709" s="119"/>
      <c r="D1709" s="119"/>
      <c r="E1709" s="119"/>
      <c r="F1709" s="119"/>
      <c r="G1709" s="119"/>
      <c r="H1709" s="120">
        <f>mayors!H241</f>
        <v>0</v>
      </c>
      <c r="I1709" s="120">
        <f>mayors!I241</f>
        <v>0</v>
      </c>
      <c r="J1709" s="120">
        <f>mayors!J241</f>
        <v>0</v>
      </c>
      <c r="K1709" s="123">
        <f>mayors!K241</f>
        <v>0</v>
      </c>
    </row>
    <row r="1710" spans="1:11" s="116" customFormat="1" ht="15" x14ac:dyDescent="0.25">
      <c r="A1710" s="111"/>
      <c r="B1710" s="112" t="s">
        <v>183</v>
      </c>
      <c r="C1710" s="113">
        <v>0</v>
      </c>
      <c r="D1710" s="113">
        <v>245312.11</v>
      </c>
      <c r="E1710" s="113">
        <v>1484796.18</v>
      </c>
      <c r="F1710" s="113">
        <v>-1484796.18</v>
      </c>
      <c r="G1710" s="113">
        <v>0</v>
      </c>
      <c r="H1710" s="120">
        <f>mayors!H242</f>
        <v>0</v>
      </c>
      <c r="I1710" s="120">
        <f>mayors!I242</f>
        <v>0</v>
      </c>
      <c r="J1710" s="120">
        <f>mayors!J242</f>
        <v>0</v>
      </c>
      <c r="K1710" s="123">
        <f>mayors!K242</f>
        <v>0</v>
      </c>
    </row>
    <row r="1711" spans="1:11" s="116" customFormat="1" ht="15" x14ac:dyDescent="0.25">
      <c r="A1711" s="111"/>
      <c r="B1711" s="112"/>
      <c r="C1711" s="113"/>
      <c r="D1711" s="113"/>
      <c r="E1711" s="113"/>
      <c r="F1711" s="113"/>
      <c r="G1711" s="113"/>
      <c r="H1711" s="120">
        <f>mayors!H243</f>
        <v>0</v>
      </c>
      <c r="I1711" s="120">
        <f>mayors!I243</f>
        <v>0</v>
      </c>
      <c r="J1711" s="120">
        <f>mayors!J243</f>
        <v>0</v>
      </c>
      <c r="K1711" s="123">
        <f>mayors!K243</f>
        <v>0</v>
      </c>
    </row>
    <row r="1712" spans="1:11" s="116" customFormat="1" ht="15" x14ac:dyDescent="0.25">
      <c r="A1712" s="111"/>
      <c r="B1712" s="112" t="s">
        <v>184</v>
      </c>
      <c r="C1712" s="113">
        <v>2866362</v>
      </c>
      <c r="D1712" s="113">
        <v>245312.11</v>
      </c>
      <c r="E1712" s="113">
        <v>1484796.18</v>
      </c>
      <c r="F1712" s="113">
        <v>1381565.82</v>
      </c>
      <c r="G1712" s="113">
        <v>51.8</v>
      </c>
      <c r="H1712" s="120">
        <f>mayors!H244</f>
        <v>0</v>
      </c>
      <c r="I1712" s="120">
        <f>mayors!I244</f>
        <v>2866362</v>
      </c>
      <c r="J1712" s="120">
        <f>mayors!J244</f>
        <v>3038343.72</v>
      </c>
      <c r="K1712" s="123">
        <f>mayors!K244</f>
        <v>3220644.3432</v>
      </c>
    </row>
    <row r="1713" spans="1:11" s="116" customFormat="1" ht="15" x14ac:dyDescent="0.25">
      <c r="A1713" s="111"/>
      <c r="B1713" s="112"/>
      <c r="C1713" s="113"/>
      <c r="D1713" s="113"/>
      <c r="E1713" s="113"/>
      <c r="F1713" s="113"/>
      <c r="G1713" s="113"/>
      <c r="H1713" s="120">
        <f>mayors!H245</f>
        <v>0</v>
      </c>
      <c r="I1713" s="120">
        <f>mayors!I245</f>
        <v>0</v>
      </c>
      <c r="J1713" s="120">
        <f>mayors!J245</f>
        <v>0</v>
      </c>
      <c r="K1713" s="123">
        <f>mayors!K245</f>
        <v>0</v>
      </c>
    </row>
    <row r="1714" spans="1:11" s="116" customFormat="1" ht="15" x14ac:dyDescent="0.25">
      <c r="A1714" s="111"/>
      <c r="B1714" s="112" t="s">
        <v>185</v>
      </c>
      <c r="C1714" s="113">
        <v>2866362</v>
      </c>
      <c r="D1714" s="113">
        <v>245312.11</v>
      </c>
      <c r="E1714" s="113">
        <v>1484796.18</v>
      </c>
      <c r="F1714" s="113">
        <v>1381565.82</v>
      </c>
      <c r="G1714" s="113">
        <v>51.8</v>
      </c>
      <c r="H1714" s="120">
        <f>mayors!H246</f>
        <v>0</v>
      </c>
      <c r="I1714" s="120">
        <f>mayors!I246</f>
        <v>2866362</v>
      </c>
      <c r="J1714" s="120">
        <f>mayors!J246</f>
        <v>3038343.72</v>
      </c>
      <c r="K1714" s="123">
        <f>mayors!K246</f>
        <v>3220644.3432</v>
      </c>
    </row>
    <row r="1715" spans="1:11" x14ac:dyDescent="0.2">
      <c r="A1715" s="117"/>
      <c r="B1715" s="118"/>
      <c r="C1715" s="119"/>
      <c r="D1715" s="119"/>
      <c r="E1715" s="119"/>
      <c r="F1715" s="119"/>
      <c r="G1715" s="119"/>
      <c r="H1715" s="120">
        <f>mayors!H247</f>
        <v>0</v>
      </c>
      <c r="I1715" s="120">
        <f>mayors!I247</f>
        <v>0</v>
      </c>
      <c r="J1715" s="120">
        <f>mayors!J247</f>
        <v>0</v>
      </c>
      <c r="K1715" s="123">
        <f>mayors!K247</f>
        <v>0</v>
      </c>
    </row>
    <row r="1716" spans="1:11" s="116" customFormat="1" ht="15" x14ac:dyDescent="0.25">
      <c r="A1716" s="111"/>
      <c r="B1716" s="112" t="s">
        <v>218</v>
      </c>
      <c r="C1716" s="113"/>
      <c r="D1716" s="113"/>
      <c r="E1716" s="113"/>
      <c r="F1716" s="113"/>
      <c r="G1716" s="113"/>
      <c r="H1716" s="120">
        <f>mayors!H248</f>
        <v>0</v>
      </c>
      <c r="I1716" s="120">
        <f>mayors!I248</f>
        <v>0</v>
      </c>
      <c r="J1716" s="120">
        <f>mayors!J248</f>
        <v>0</v>
      </c>
      <c r="K1716" s="123">
        <f>mayors!K248</f>
        <v>0</v>
      </c>
    </row>
    <row r="1717" spans="1:11" x14ac:dyDescent="0.2">
      <c r="A1717" s="117"/>
      <c r="B1717" s="118"/>
      <c r="C1717" s="119"/>
      <c r="D1717" s="119"/>
      <c r="E1717" s="119"/>
      <c r="F1717" s="119"/>
      <c r="G1717" s="119"/>
      <c r="H1717" s="120">
        <f>mayors!H249</f>
        <v>0</v>
      </c>
      <c r="I1717" s="120">
        <f>mayors!I249</f>
        <v>0</v>
      </c>
      <c r="J1717" s="120">
        <f>mayors!J249</f>
        <v>0</v>
      </c>
      <c r="K1717" s="123">
        <f>mayors!K249</f>
        <v>0</v>
      </c>
    </row>
    <row r="1718" spans="1:11" x14ac:dyDescent="0.2">
      <c r="A1718" s="117" t="s">
        <v>755</v>
      </c>
      <c r="B1718" s="118" t="s">
        <v>243</v>
      </c>
      <c r="C1718" s="119">
        <v>0</v>
      </c>
      <c r="D1718" s="119">
        <v>1680.81</v>
      </c>
      <c r="E1718" s="119">
        <v>10274.67</v>
      </c>
      <c r="F1718" s="119">
        <v>-10274.67</v>
      </c>
      <c r="G1718" s="119">
        <v>0</v>
      </c>
      <c r="H1718" s="120">
        <f>mayors!H250</f>
        <v>0</v>
      </c>
      <c r="I1718" s="120">
        <f>mayors!I250</f>
        <v>0</v>
      </c>
      <c r="J1718" s="120">
        <f>mayors!J250</f>
        <v>0</v>
      </c>
      <c r="K1718" s="123">
        <f>mayors!K250</f>
        <v>0</v>
      </c>
    </row>
    <row r="1719" spans="1:11" x14ac:dyDescent="0.2">
      <c r="A1719" s="117" t="s">
        <v>756</v>
      </c>
      <c r="B1719" s="118" t="s">
        <v>244</v>
      </c>
      <c r="C1719" s="119">
        <v>85032</v>
      </c>
      <c r="D1719" s="119">
        <v>43020.59</v>
      </c>
      <c r="E1719" s="119">
        <v>169671.28</v>
      </c>
      <c r="F1719" s="119">
        <v>-84639.28</v>
      </c>
      <c r="G1719" s="119">
        <v>199.53</v>
      </c>
      <c r="H1719" s="120">
        <f>mayors!H251</f>
        <v>0</v>
      </c>
      <c r="I1719" s="120">
        <f>mayors!I251</f>
        <v>85032</v>
      </c>
      <c r="J1719" s="120">
        <f>mayors!J251</f>
        <v>90133.92</v>
      </c>
      <c r="K1719" s="123">
        <f>mayors!K251</f>
        <v>95541.955199999997</v>
      </c>
    </row>
    <row r="1720" spans="1:11" x14ac:dyDescent="0.2">
      <c r="A1720" s="117"/>
      <c r="B1720" s="118"/>
      <c r="C1720" s="119"/>
      <c r="D1720" s="119"/>
      <c r="E1720" s="119"/>
      <c r="F1720" s="119"/>
      <c r="G1720" s="119"/>
      <c r="H1720" s="120">
        <f>mayors!H252</f>
        <v>0</v>
      </c>
      <c r="I1720" s="120">
        <f>mayors!I252</f>
        <v>0</v>
      </c>
      <c r="J1720" s="120">
        <f>mayors!J252</f>
        <v>0</v>
      </c>
      <c r="K1720" s="123">
        <f>mayors!K252</f>
        <v>0</v>
      </c>
    </row>
    <row r="1721" spans="1:11" s="116" customFormat="1" ht="15" x14ac:dyDescent="0.25">
      <c r="A1721" s="111"/>
      <c r="B1721" s="112" t="s">
        <v>250</v>
      </c>
      <c r="C1721" s="113">
        <v>85032</v>
      </c>
      <c r="D1721" s="113">
        <v>44701.4</v>
      </c>
      <c r="E1721" s="113">
        <v>179945.95</v>
      </c>
      <c r="F1721" s="113">
        <v>-94913.95</v>
      </c>
      <c r="G1721" s="113">
        <v>211.62</v>
      </c>
      <c r="H1721" s="120">
        <f>mayors!H253</f>
        <v>0</v>
      </c>
      <c r="I1721" s="120">
        <f>mayors!I253</f>
        <v>85032</v>
      </c>
      <c r="J1721" s="120">
        <f>mayors!J253</f>
        <v>90133.92</v>
      </c>
      <c r="K1721" s="123">
        <f>mayors!K253</f>
        <v>95541.955199999997</v>
      </c>
    </row>
    <row r="1722" spans="1:11" s="116" customFormat="1" ht="15" x14ac:dyDescent="0.25">
      <c r="A1722" s="111"/>
      <c r="B1722" s="112"/>
      <c r="C1722" s="113"/>
      <c r="D1722" s="113"/>
      <c r="E1722" s="113"/>
      <c r="F1722" s="113"/>
      <c r="G1722" s="113"/>
      <c r="H1722" s="120">
        <f>mayors!H254</f>
        <v>0</v>
      </c>
      <c r="I1722" s="120">
        <f>mayors!I254</f>
        <v>0</v>
      </c>
      <c r="J1722" s="120">
        <f>mayors!J254</f>
        <v>0</v>
      </c>
      <c r="K1722" s="123">
        <f>mayors!K254</f>
        <v>0</v>
      </c>
    </row>
    <row r="1723" spans="1:11" s="116" customFormat="1" ht="15" x14ac:dyDescent="0.25">
      <c r="A1723" s="111"/>
      <c r="B1723" s="112" t="s">
        <v>281</v>
      </c>
      <c r="C1723" s="113">
        <v>2951394</v>
      </c>
      <c r="D1723" s="113">
        <v>294673.11</v>
      </c>
      <c r="E1723" s="113">
        <v>1691906.53</v>
      </c>
      <c r="F1723" s="113">
        <v>1259487.47</v>
      </c>
      <c r="G1723" s="113">
        <v>57.32</v>
      </c>
      <c r="H1723" s="120">
        <f>mayors!H255</f>
        <v>0</v>
      </c>
      <c r="I1723" s="120">
        <f>mayors!I255</f>
        <v>2951394</v>
      </c>
      <c r="J1723" s="120">
        <f>mayors!J255</f>
        <v>3128477.64</v>
      </c>
      <c r="K1723" s="123">
        <f>mayors!K255</f>
        <v>3316186.2984000002</v>
      </c>
    </row>
    <row r="1724" spans="1:11" s="116" customFormat="1" ht="15" x14ac:dyDescent="0.25">
      <c r="A1724" s="111"/>
      <c r="B1724" s="112"/>
      <c r="C1724" s="113"/>
      <c r="D1724" s="113"/>
      <c r="E1724" s="113"/>
      <c r="F1724" s="113"/>
      <c r="G1724" s="113"/>
      <c r="H1724" s="120">
        <f>mayors!H256</f>
        <v>0</v>
      </c>
      <c r="I1724" s="120">
        <f>mayors!I256</f>
        <v>0</v>
      </c>
      <c r="J1724" s="120">
        <f>mayors!J256</f>
        <v>0</v>
      </c>
      <c r="K1724" s="123">
        <f>mayors!K256</f>
        <v>0</v>
      </c>
    </row>
    <row r="1725" spans="1:11" s="116" customFormat="1" ht="15" x14ac:dyDescent="0.25">
      <c r="A1725" s="111"/>
      <c r="B1725" s="112" t="s">
        <v>757</v>
      </c>
      <c r="C1725" s="113"/>
      <c r="D1725" s="113"/>
      <c r="E1725" s="113"/>
      <c r="F1725" s="113"/>
      <c r="G1725" s="113"/>
      <c r="H1725" s="120">
        <f>mayors!H257</f>
        <v>0</v>
      </c>
      <c r="I1725" s="120">
        <f>mayors!I257</f>
        <v>0</v>
      </c>
      <c r="J1725" s="120">
        <f>mayors!J257</f>
        <v>0</v>
      </c>
      <c r="K1725" s="123">
        <f>mayors!K257</f>
        <v>0</v>
      </c>
    </row>
    <row r="1726" spans="1:11" s="116" customFormat="1" ht="15" x14ac:dyDescent="0.25">
      <c r="A1726" s="111"/>
      <c r="B1726" s="112" t="s">
        <v>92</v>
      </c>
      <c r="C1726" s="113"/>
      <c r="D1726" s="113"/>
      <c r="E1726" s="113"/>
      <c r="F1726" s="113"/>
      <c r="G1726" s="113"/>
      <c r="H1726" s="120">
        <f>mayors!H258</f>
        <v>0</v>
      </c>
      <c r="I1726" s="120">
        <f>mayors!I258</f>
        <v>0</v>
      </c>
      <c r="J1726" s="120">
        <f>mayors!J258</f>
        <v>0</v>
      </c>
      <c r="K1726" s="123">
        <f>mayors!K258</f>
        <v>0</v>
      </c>
    </row>
    <row r="1727" spans="1:11" s="116" customFormat="1" ht="15" x14ac:dyDescent="0.25">
      <c r="A1727" s="111"/>
      <c r="B1727" s="112" t="s">
        <v>93</v>
      </c>
      <c r="C1727" s="113"/>
      <c r="D1727" s="113"/>
      <c r="E1727" s="113"/>
      <c r="F1727" s="113"/>
      <c r="G1727" s="113"/>
      <c r="H1727" s="120">
        <f>mayors!H259</f>
        <v>0</v>
      </c>
      <c r="I1727" s="120">
        <f>mayors!I259</f>
        <v>0</v>
      </c>
      <c r="J1727" s="120">
        <f>mayors!J259</f>
        <v>0</v>
      </c>
      <c r="K1727" s="123">
        <f>mayors!K259</f>
        <v>0</v>
      </c>
    </row>
    <row r="1728" spans="1:11" s="116" customFormat="1" ht="15" x14ac:dyDescent="0.25">
      <c r="A1728" s="111"/>
      <c r="B1728" s="112" t="s">
        <v>128</v>
      </c>
      <c r="C1728" s="113"/>
      <c r="D1728" s="113"/>
      <c r="E1728" s="113"/>
      <c r="F1728" s="113"/>
      <c r="G1728" s="113"/>
      <c r="H1728" s="120">
        <f>mayors!H260</f>
        <v>0</v>
      </c>
      <c r="I1728" s="120">
        <f>mayors!I260</f>
        <v>0</v>
      </c>
      <c r="J1728" s="120">
        <f>mayors!J260</f>
        <v>0</v>
      </c>
      <c r="K1728" s="123">
        <f>mayors!K260</f>
        <v>0</v>
      </c>
    </row>
    <row r="1729" spans="1:11" s="116" customFormat="1" ht="15" x14ac:dyDescent="0.25">
      <c r="A1729" s="111"/>
      <c r="B1729" s="112" t="s">
        <v>129</v>
      </c>
      <c r="C1729" s="113"/>
      <c r="D1729" s="113"/>
      <c r="E1729" s="113"/>
      <c r="F1729" s="113"/>
      <c r="G1729" s="113"/>
      <c r="H1729" s="120">
        <f>mayors!H261</f>
        <v>0</v>
      </c>
      <c r="I1729" s="120">
        <f>mayors!I261</f>
        <v>0</v>
      </c>
      <c r="J1729" s="120">
        <f>mayors!J261</f>
        <v>0</v>
      </c>
      <c r="K1729" s="123">
        <f>mayors!K261</f>
        <v>0</v>
      </c>
    </row>
    <row r="1730" spans="1:11" x14ac:dyDescent="0.2">
      <c r="A1730" s="117"/>
      <c r="B1730" s="118"/>
      <c r="C1730" s="119"/>
      <c r="D1730" s="119"/>
      <c r="E1730" s="119"/>
      <c r="F1730" s="119"/>
      <c r="G1730" s="119"/>
      <c r="H1730" s="120">
        <f>mayors!H262</f>
        <v>0</v>
      </c>
      <c r="I1730" s="120">
        <f>mayors!I262</f>
        <v>0</v>
      </c>
      <c r="J1730" s="120">
        <f>mayors!J262</f>
        <v>0</v>
      </c>
      <c r="K1730" s="123">
        <f>mayors!K262</f>
        <v>0</v>
      </c>
    </row>
    <row r="1731" spans="1:11" x14ac:dyDescent="0.2">
      <c r="A1731" s="117" t="s">
        <v>758</v>
      </c>
      <c r="B1731" s="118" t="s">
        <v>130</v>
      </c>
      <c r="C1731" s="119">
        <v>0</v>
      </c>
      <c r="D1731" s="119">
        <v>900</v>
      </c>
      <c r="E1731" s="119">
        <v>2025</v>
      </c>
      <c r="F1731" s="119">
        <v>-2025</v>
      </c>
      <c r="G1731" s="119">
        <v>0</v>
      </c>
      <c r="H1731" s="120">
        <f>mayors!H263</f>
        <v>0</v>
      </c>
      <c r="I1731" s="120">
        <f>mayors!I263</f>
        <v>0</v>
      </c>
      <c r="J1731" s="120">
        <f>mayors!J263</f>
        <v>0</v>
      </c>
      <c r="K1731" s="123">
        <f>mayors!K263</f>
        <v>0</v>
      </c>
    </row>
    <row r="1732" spans="1:11" x14ac:dyDescent="0.2">
      <c r="A1732" s="117"/>
      <c r="B1732" s="118"/>
      <c r="C1732" s="119"/>
      <c r="D1732" s="119"/>
      <c r="E1732" s="119"/>
      <c r="F1732" s="119"/>
      <c r="G1732" s="119"/>
      <c r="H1732" s="120">
        <f>mayors!H264</f>
        <v>0</v>
      </c>
      <c r="I1732" s="120">
        <f>mayors!I264</f>
        <v>0</v>
      </c>
      <c r="J1732" s="120">
        <f>mayors!J264</f>
        <v>0</v>
      </c>
      <c r="K1732" s="123">
        <f>mayors!K264</f>
        <v>0</v>
      </c>
    </row>
    <row r="1733" spans="1:11" s="116" customFormat="1" ht="15" x14ac:dyDescent="0.25">
      <c r="A1733" s="111"/>
      <c r="B1733" s="112" t="s">
        <v>143</v>
      </c>
      <c r="C1733" s="113">
        <v>0</v>
      </c>
      <c r="D1733" s="113">
        <v>900</v>
      </c>
      <c r="E1733" s="113">
        <v>2025</v>
      </c>
      <c r="F1733" s="113">
        <v>-2025</v>
      </c>
      <c r="G1733" s="113">
        <v>0</v>
      </c>
      <c r="H1733" s="120">
        <f>mayors!H265</f>
        <v>0</v>
      </c>
      <c r="I1733" s="120">
        <f>mayors!I265</f>
        <v>0</v>
      </c>
      <c r="J1733" s="120">
        <f>mayors!J265</f>
        <v>0</v>
      </c>
      <c r="K1733" s="123">
        <f>mayors!K265</f>
        <v>0</v>
      </c>
    </row>
    <row r="1734" spans="1:11" s="116" customFormat="1" ht="15" x14ac:dyDescent="0.25">
      <c r="A1734" s="111"/>
      <c r="B1734" s="112"/>
      <c r="C1734" s="113"/>
      <c r="D1734" s="113"/>
      <c r="E1734" s="113"/>
      <c r="F1734" s="113"/>
      <c r="G1734" s="113"/>
      <c r="H1734" s="120">
        <f>mayors!H266</f>
        <v>0</v>
      </c>
      <c r="I1734" s="120">
        <f>mayors!I266</f>
        <v>0</v>
      </c>
      <c r="J1734" s="120">
        <f>mayors!J266</f>
        <v>0</v>
      </c>
      <c r="K1734" s="123">
        <f>mayors!K266</f>
        <v>0</v>
      </c>
    </row>
    <row r="1735" spans="1:11" s="116" customFormat="1" ht="15" x14ac:dyDescent="0.25">
      <c r="A1735" s="111"/>
      <c r="B1735" s="112" t="s">
        <v>144</v>
      </c>
      <c r="C1735" s="113"/>
      <c r="D1735" s="113"/>
      <c r="E1735" s="113"/>
      <c r="F1735" s="113"/>
      <c r="G1735" s="113"/>
      <c r="H1735" s="120">
        <f>mayors!H267</f>
        <v>0</v>
      </c>
      <c r="I1735" s="120">
        <f>mayors!I267</f>
        <v>0</v>
      </c>
      <c r="J1735" s="120">
        <f>mayors!J267</f>
        <v>0</v>
      </c>
      <c r="K1735" s="123">
        <f>mayors!K267</f>
        <v>0</v>
      </c>
    </row>
    <row r="1736" spans="1:11" s="116" customFormat="1" ht="15" x14ac:dyDescent="0.25">
      <c r="A1736" s="111"/>
      <c r="B1736" s="112"/>
      <c r="C1736" s="113"/>
      <c r="D1736" s="113"/>
      <c r="E1736" s="113"/>
      <c r="F1736" s="113"/>
      <c r="G1736" s="113"/>
      <c r="H1736" s="120">
        <f>mayors!H268</f>
        <v>0</v>
      </c>
      <c r="I1736" s="120">
        <f>mayors!I268</f>
        <v>0</v>
      </c>
      <c r="J1736" s="120">
        <f>mayors!J268</f>
        <v>0</v>
      </c>
      <c r="K1736" s="123">
        <f>mayors!K268</f>
        <v>0</v>
      </c>
    </row>
    <row r="1737" spans="1:11" x14ac:dyDescent="0.2">
      <c r="A1737" s="117" t="s">
        <v>759</v>
      </c>
      <c r="B1737" s="118" t="s">
        <v>146</v>
      </c>
      <c r="C1737" s="119">
        <v>0</v>
      </c>
      <c r="D1737" s="119">
        <v>2038.8</v>
      </c>
      <c r="E1737" s="119">
        <v>12232.8</v>
      </c>
      <c r="F1737" s="119">
        <v>-12232.8</v>
      </c>
      <c r="G1737" s="119">
        <v>0</v>
      </c>
      <c r="H1737" s="120">
        <f>mayors!H269</f>
        <v>0</v>
      </c>
      <c r="I1737" s="120">
        <f>mayors!I269</f>
        <v>0</v>
      </c>
      <c r="J1737" s="120">
        <f>mayors!J269</f>
        <v>0</v>
      </c>
      <c r="K1737" s="123">
        <f>mayors!K269</f>
        <v>0</v>
      </c>
    </row>
    <row r="1738" spans="1:11" x14ac:dyDescent="0.2">
      <c r="A1738" s="117"/>
      <c r="B1738" s="118"/>
      <c r="C1738" s="119"/>
      <c r="D1738" s="119"/>
      <c r="E1738" s="119"/>
      <c r="F1738" s="119"/>
      <c r="G1738" s="119"/>
      <c r="H1738" s="120">
        <f>mayors!H270</f>
        <v>0</v>
      </c>
      <c r="I1738" s="120">
        <f>mayors!I270</f>
        <v>0</v>
      </c>
      <c r="J1738" s="120">
        <f>mayors!J270</f>
        <v>0</v>
      </c>
      <c r="K1738" s="123">
        <f>mayors!K270</f>
        <v>0</v>
      </c>
    </row>
    <row r="1739" spans="1:11" s="116" customFormat="1" ht="15" x14ac:dyDescent="0.25">
      <c r="A1739" s="111"/>
      <c r="B1739" s="112" t="s">
        <v>149</v>
      </c>
      <c r="C1739" s="113">
        <v>0</v>
      </c>
      <c r="D1739" s="113">
        <v>2038.8</v>
      </c>
      <c r="E1739" s="113">
        <v>12232.8</v>
      </c>
      <c r="F1739" s="113">
        <v>-12232.8</v>
      </c>
      <c r="G1739" s="113">
        <v>0</v>
      </c>
      <c r="H1739" s="120">
        <f>mayors!H271</f>
        <v>0</v>
      </c>
      <c r="I1739" s="120">
        <f>mayors!I271</f>
        <v>0</v>
      </c>
      <c r="J1739" s="120">
        <f>mayors!J271</f>
        <v>0</v>
      </c>
      <c r="K1739" s="123">
        <f>mayors!K271</f>
        <v>0</v>
      </c>
    </row>
    <row r="1740" spans="1:11" s="116" customFormat="1" ht="15" x14ac:dyDescent="0.25">
      <c r="A1740" s="111"/>
      <c r="B1740" s="112"/>
      <c r="C1740" s="113"/>
      <c r="D1740" s="113"/>
      <c r="E1740" s="113"/>
      <c r="F1740" s="113"/>
      <c r="G1740" s="113"/>
      <c r="H1740" s="120">
        <f>mayors!H272</f>
        <v>0</v>
      </c>
      <c r="I1740" s="120">
        <f>mayors!I272</f>
        <v>0</v>
      </c>
      <c r="J1740" s="120">
        <f>mayors!J272</f>
        <v>0</v>
      </c>
      <c r="K1740" s="123">
        <f>mayors!K272</f>
        <v>0</v>
      </c>
    </row>
    <row r="1741" spans="1:11" s="116" customFormat="1" ht="15" x14ac:dyDescent="0.25">
      <c r="A1741" s="111"/>
      <c r="B1741" s="112" t="s">
        <v>155</v>
      </c>
      <c r="C1741" s="113">
        <v>0</v>
      </c>
      <c r="D1741" s="113">
        <v>2938.8</v>
      </c>
      <c r="E1741" s="113">
        <v>14257.8</v>
      </c>
      <c r="F1741" s="113">
        <v>-14257.8</v>
      </c>
      <c r="G1741" s="113">
        <v>0</v>
      </c>
      <c r="H1741" s="120">
        <f>mayors!H273</f>
        <v>0</v>
      </c>
      <c r="I1741" s="120">
        <f>mayors!I273</f>
        <v>0</v>
      </c>
      <c r="J1741" s="120">
        <f>mayors!J273</f>
        <v>0</v>
      </c>
      <c r="K1741" s="123">
        <f>mayors!K273</f>
        <v>0</v>
      </c>
    </row>
    <row r="1742" spans="1:11" s="116" customFormat="1" ht="15" x14ac:dyDescent="0.25">
      <c r="A1742" s="111"/>
      <c r="B1742" s="112"/>
      <c r="C1742" s="113"/>
      <c r="D1742" s="113"/>
      <c r="E1742" s="113"/>
      <c r="F1742" s="113"/>
      <c r="G1742" s="113"/>
      <c r="H1742" s="120">
        <f>mayors!H274</f>
        <v>0</v>
      </c>
      <c r="I1742" s="120">
        <f>mayors!I274</f>
        <v>0</v>
      </c>
      <c r="J1742" s="120">
        <f>mayors!J274</f>
        <v>0</v>
      </c>
      <c r="K1742" s="123">
        <f>mayors!K274</f>
        <v>0</v>
      </c>
    </row>
    <row r="1743" spans="1:11" s="116" customFormat="1" ht="15" x14ac:dyDescent="0.25">
      <c r="A1743" s="111"/>
      <c r="B1743" s="112" t="s">
        <v>156</v>
      </c>
      <c r="C1743" s="113">
        <v>0</v>
      </c>
      <c r="D1743" s="113">
        <v>2938.8</v>
      </c>
      <c r="E1743" s="113">
        <v>14257.8</v>
      </c>
      <c r="F1743" s="113">
        <v>-14257.8</v>
      </c>
      <c r="G1743" s="113">
        <v>0</v>
      </c>
      <c r="H1743" s="120">
        <f>mayors!H275</f>
        <v>0</v>
      </c>
      <c r="I1743" s="120">
        <f>mayors!I275</f>
        <v>0</v>
      </c>
      <c r="J1743" s="120">
        <f>mayors!J275</f>
        <v>0</v>
      </c>
      <c r="K1743" s="123">
        <f>mayors!K275</f>
        <v>0</v>
      </c>
    </row>
    <row r="1744" spans="1:11" s="116" customFormat="1" ht="15" x14ac:dyDescent="0.25">
      <c r="A1744" s="111"/>
      <c r="B1744" s="112"/>
      <c r="C1744" s="113"/>
      <c r="D1744" s="113"/>
      <c r="E1744" s="113"/>
      <c r="F1744" s="113"/>
      <c r="G1744" s="113"/>
      <c r="H1744" s="120">
        <f>mayors!H276</f>
        <v>0</v>
      </c>
      <c r="I1744" s="120">
        <f>mayors!I276</f>
        <v>0</v>
      </c>
      <c r="J1744" s="120">
        <f>mayors!J276</f>
        <v>0</v>
      </c>
      <c r="K1744" s="123">
        <f>mayors!K276</f>
        <v>0</v>
      </c>
    </row>
    <row r="1745" spans="1:11" s="116" customFormat="1" ht="15" x14ac:dyDescent="0.25">
      <c r="A1745" s="111"/>
      <c r="B1745" s="112" t="s">
        <v>157</v>
      </c>
      <c r="C1745" s="113"/>
      <c r="D1745" s="113"/>
      <c r="E1745" s="113"/>
      <c r="F1745" s="113"/>
      <c r="G1745" s="113"/>
      <c r="H1745" s="120">
        <f>mayors!H277</f>
        <v>0</v>
      </c>
      <c r="I1745" s="120">
        <f>mayors!I277</f>
        <v>0</v>
      </c>
      <c r="J1745" s="120">
        <f>mayors!J277</f>
        <v>0</v>
      </c>
      <c r="K1745" s="123">
        <f>mayors!K277</f>
        <v>0</v>
      </c>
    </row>
    <row r="1746" spans="1:11" s="116" customFormat="1" ht="15" x14ac:dyDescent="0.25">
      <c r="A1746" s="111"/>
      <c r="B1746" s="112"/>
      <c r="C1746" s="113"/>
      <c r="D1746" s="113"/>
      <c r="E1746" s="113"/>
      <c r="F1746" s="113"/>
      <c r="G1746" s="113"/>
      <c r="H1746" s="120">
        <f>mayors!H278</f>
        <v>0</v>
      </c>
      <c r="I1746" s="120">
        <f>mayors!I278</f>
        <v>0</v>
      </c>
      <c r="J1746" s="120">
        <f>mayors!J278</f>
        <v>0</v>
      </c>
      <c r="K1746" s="123">
        <f>mayors!K278</f>
        <v>0</v>
      </c>
    </row>
    <row r="1747" spans="1:11" s="116" customFormat="1" ht="15" x14ac:dyDescent="0.25">
      <c r="A1747" s="111"/>
      <c r="B1747" s="112" t="s">
        <v>179</v>
      </c>
      <c r="C1747" s="113"/>
      <c r="D1747" s="113"/>
      <c r="E1747" s="113"/>
      <c r="F1747" s="113"/>
      <c r="G1747" s="113"/>
      <c r="H1747" s="120">
        <f>mayors!H279</f>
        <v>0</v>
      </c>
      <c r="I1747" s="120">
        <f>mayors!I279</f>
        <v>0</v>
      </c>
      <c r="J1747" s="120">
        <f>mayors!J279</f>
        <v>0</v>
      </c>
      <c r="K1747" s="123">
        <f>mayors!K279</f>
        <v>0</v>
      </c>
    </row>
    <row r="1748" spans="1:11" x14ac:dyDescent="0.2">
      <c r="A1748" s="117"/>
      <c r="B1748" s="118"/>
      <c r="C1748" s="119"/>
      <c r="D1748" s="119"/>
      <c r="E1748" s="119"/>
      <c r="F1748" s="119"/>
      <c r="G1748" s="119"/>
      <c r="H1748" s="120">
        <f>mayors!H280</f>
        <v>0</v>
      </c>
      <c r="I1748" s="120">
        <f>mayors!I280</f>
        <v>0</v>
      </c>
      <c r="J1748" s="120">
        <f>mayors!J280</f>
        <v>0</v>
      </c>
      <c r="K1748" s="123">
        <f>mayors!K280</f>
        <v>0</v>
      </c>
    </row>
    <row r="1749" spans="1:11" x14ac:dyDescent="0.2">
      <c r="A1749" s="117" t="s">
        <v>760</v>
      </c>
      <c r="B1749" s="118" t="s">
        <v>180</v>
      </c>
      <c r="C1749" s="119">
        <v>1549673</v>
      </c>
      <c r="D1749" s="119">
        <v>122381.56</v>
      </c>
      <c r="E1749" s="119">
        <v>730908.48</v>
      </c>
      <c r="F1749" s="119">
        <v>818764.52</v>
      </c>
      <c r="G1749" s="119">
        <v>47.16</v>
      </c>
      <c r="H1749" s="120">
        <f>mayors!H281</f>
        <v>0</v>
      </c>
      <c r="I1749" s="120">
        <f>mayors!I281</f>
        <v>1549673</v>
      </c>
      <c r="J1749" s="120">
        <f>mayors!J281</f>
        <v>1642653.38</v>
      </c>
      <c r="K1749" s="123">
        <f>mayors!K281</f>
        <v>1741212.5828</v>
      </c>
    </row>
    <row r="1750" spans="1:11" x14ac:dyDescent="0.2">
      <c r="A1750" s="117" t="s">
        <v>761</v>
      </c>
      <c r="B1750" s="118" t="s">
        <v>181</v>
      </c>
      <c r="C1750" s="119">
        <v>4649019</v>
      </c>
      <c r="D1750" s="119">
        <v>367144.45</v>
      </c>
      <c r="E1750" s="119">
        <v>2192724.06</v>
      </c>
      <c r="F1750" s="119">
        <v>2456294.94</v>
      </c>
      <c r="G1750" s="119">
        <v>47.16</v>
      </c>
      <c r="H1750" s="120">
        <f>mayors!H282</f>
        <v>0</v>
      </c>
      <c r="I1750" s="120">
        <f>mayors!I282</f>
        <v>4649019</v>
      </c>
      <c r="J1750" s="120">
        <f>mayors!J282</f>
        <v>4927960.1399999997</v>
      </c>
      <c r="K1750" s="123">
        <f>mayors!K282</f>
        <v>5223637.7483999999</v>
      </c>
    </row>
    <row r="1751" spans="1:11" x14ac:dyDescent="0.2">
      <c r="A1751" s="117" t="s">
        <v>762</v>
      </c>
      <c r="B1751" s="118" t="s">
        <v>182</v>
      </c>
      <c r="C1751" s="119">
        <v>1092684</v>
      </c>
      <c r="D1751" s="119">
        <v>78200</v>
      </c>
      <c r="E1751" s="119">
        <v>466900</v>
      </c>
      <c r="F1751" s="119">
        <v>625784</v>
      </c>
      <c r="G1751" s="119">
        <v>42.72</v>
      </c>
      <c r="H1751" s="120">
        <f>mayors!H283</f>
        <v>0</v>
      </c>
      <c r="I1751" s="120">
        <f>mayors!I283</f>
        <v>1092684</v>
      </c>
      <c r="J1751" s="120">
        <f>mayors!J283</f>
        <v>1158245.04</v>
      </c>
      <c r="K1751" s="123">
        <f>mayors!K283</f>
        <v>1227739.7424000001</v>
      </c>
    </row>
    <row r="1752" spans="1:11" x14ac:dyDescent="0.2">
      <c r="A1752" s="117"/>
      <c r="B1752" s="118"/>
      <c r="C1752" s="119"/>
      <c r="D1752" s="119"/>
      <c r="E1752" s="119"/>
      <c r="F1752" s="119"/>
      <c r="G1752" s="119"/>
      <c r="H1752" s="120">
        <f>mayors!H284</f>
        <v>0</v>
      </c>
      <c r="I1752" s="120">
        <f>mayors!I284</f>
        <v>0</v>
      </c>
      <c r="J1752" s="120">
        <f>mayors!J284</f>
        <v>0</v>
      </c>
      <c r="K1752" s="123">
        <f>mayors!K284</f>
        <v>0</v>
      </c>
    </row>
    <row r="1753" spans="1:11" s="116" customFormat="1" ht="15" x14ac:dyDescent="0.25">
      <c r="A1753" s="111"/>
      <c r="B1753" s="112" t="s">
        <v>183</v>
      </c>
      <c r="C1753" s="113">
        <v>7291376</v>
      </c>
      <c r="D1753" s="113">
        <v>567726.01</v>
      </c>
      <c r="E1753" s="113">
        <v>3390532.54</v>
      </c>
      <c r="F1753" s="113">
        <v>3900843.46</v>
      </c>
      <c r="G1753" s="113">
        <v>46.5</v>
      </c>
      <c r="H1753" s="120">
        <f>mayors!H285</f>
        <v>0</v>
      </c>
      <c r="I1753" s="120">
        <f>mayors!I285</f>
        <v>7291376</v>
      </c>
      <c r="J1753" s="120">
        <f>mayors!J285</f>
        <v>7728858.5599999996</v>
      </c>
      <c r="K1753" s="123">
        <f>mayors!K285</f>
        <v>8192590.0735999998</v>
      </c>
    </row>
    <row r="1754" spans="1:11" s="116" customFormat="1" ht="15" x14ac:dyDescent="0.25">
      <c r="A1754" s="111"/>
      <c r="B1754" s="112"/>
      <c r="C1754" s="113"/>
      <c r="D1754" s="113"/>
      <c r="E1754" s="113"/>
      <c r="F1754" s="113"/>
      <c r="G1754" s="113"/>
      <c r="H1754" s="120">
        <f>mayors!H286</f>
        <v>0</v>
      </c>
      <c r="I1754" s="120">
        <f>mayors!I286</f>
        <v>0</v>
      </c>
      <c r="J1754" s="120">
        <f>mayors!J286</f>
        <v>0</v>
      </c>
      <c r="K1754" s="123">
        <f>mayors!K286</f>
        <v>0</v>
      </c>
    </row>
    <row r="1755" spans="1:11" s="116" customFormat="1" ht="15" x14ac:dyDescent="0.25">
      <c r="A1755" s="111"/>
      <c r="B1755" s="112" t="s">
        <v>184</v>
      </c>
      <c r="C1755" s="113">
        <v>7291376</v>
      </c>
      <c r="D1755" s="113">
        <v>567726.01</v>
      </c>
      <c r="E1755" s="113">
        <v>3390532.54</v>
      </c>
      <c r="F1755" s="113">
        <v>3900843.46</v>
      </c>
      <c r="G1755" s="113">
        <v>46.5</v>
      </c>
      <c r="H1755" s="120">
        <f>mayors!H287</f>
        <v>0</v>
      </c>
      <c r="I1755" s="120">
        <f>mayors!I287</f>
        <v>7291376</v>
      </c>
      <c r="J1755" s="120">
        <f>mayors!J287</f>
        <v>7728858.5599999996</v>
      </c>
      <c r="K1755" s="123">
        <f>mayors!K287</f>
        <v>8192590.0735999998</v>
      </c>
    </row>
    <row r="1756" spans="1:11" s="116" customFormat="1" ht="15" x14ac:dyDescent="0.25">
      <c r="A1756" s="111"/>
      <c r="B1756" s="112"/>
      <c r="C1756" s="113"/>
      <c r="D1756" s="113"/>
      <c r="E1756" s="113"/>
      <c r="F1756" s="113"/>
      <c r="G1756" s="113"/>
      <c r="H1756" s="120">
        <f>mayors!H288</f>
        <v>0</v>
      </c>
      <c r="I1756" s="120">
        <f>mayors!I288</f>
        <v>0</v>
      </c>
      <c r="J1756" s="120">
        <f>mayors!J288</f>
        <v>0</v>
      </c>
      <c r="K1756" s="123">
        <f>mayors!K288</f>
        <v>0</v>
      </c>
    </row>
    <row r="1757" spans="1:11" s="116" customFormat="1" ht="15" x14ac:dyDescent="0.25">
      <c r="A1757" s="111"/>
      <c r="B1757" s="112" t="s">
        <v>185</v>
      </c>
      <c r="C1757" s="113">
        <v>7291376</v>
      </c>
      <c r="D1757" s="113">
        <v>567726.01</v>
      </c>
      <c r="E1757" s="113">
        <v>3390532.54</v>
      </c>
      <c r="F1757" s="113">
        <v>3900843.46</v>
      </c>
      <c r="G1757" s="113">
        <v>46.5</v>
      </c>
      <c r="H1757" s="120">
        <f>mayors!H289</f>
        <v>0</v>
      </c>
      <c r="I1757" s="120">
        <f>mayors!I289</f>
        <v>7291376</v>
      </c>
      <c r="J1757" s="120">
        <f>mayors!J289</f>
        <v>7728858.5599999996</v>
      </c>
      <c r="K1757" s="123">
        <f>mayors!K289</f>
        <v>8192590.0735999998</v>
      </c>
    </row>
    <row r="1758" spans="1:11" x14ac:dyDescent="0.2">
      <c r="A1758" s="117"/>
      <c r="B1758" s="118"/>
      <c r="C1758" s="119"/>
      <c r="D1758" s="119"/>
      <c r="E1758" s="119"/>
      <c r="F1758" s="119"/>
      <c r="G1758" s="119"/>
      <c r="H1758" s="120">
        <f>mayors!H290</f>
        <v>0</v>
      </c>
      <c r="I1758" s="120">
        <f>mayors!I290</f>
        <v>0</v>
      </c>
      <c r="J1758" s="120">
        <f>mayors!J290</f>
        <v>0</v>
      </c>
      <c r="K1758" s="123">
        <f>mayors!K290</f>
        <v>0</v>
      </c>
    </row>
    <row r="1759" spans="1:11" s="116" customFormat="1" ht="15" x14ac:dyDescent="0.25">
      <c r="A1759" s="111"/>
      <c r="B1759" s="112" t="s">
        <v>218</v>
      </c>
      <c r="C1759" s="113"/>
      <c r="D1759" s="113"/>
      <c r="E1759" s="113"/>
      <c r="F1759" s="113"/>
      <c r="G1759" s="113"/>
      <c r="H1759" s="120">
        <f>mayors!H291</f>
        <v>0</v>
      </c>
      <c r="I1759" s="120">
        <f>mayors!I291</f>
        <v>0</v>
      </c>
      <c r="J1759" s="120">
        <f>mayors!J291</f>
        <v>0</v>
      </c>
      <c r="K1759" s="123">
        <f>mayors!K291</f>
        <v>0</v>
      </c>
    </row>
    <row r="1760" spans="1:11" x14ac:dyDescent="0.2">
      <c r="A1760" s="117"/>
      <c r="B1760" s="118"/>
      <c r="C1760" s="119"/>
      <c r="D1760" s="119"/>
      <c r="E1760" s="119"/>
      <c r="F1760" s="119"/>
      <c r="G1760" s="119"/>
      <c r="H1760" s="120">
        <f>mayors!H292</f>
        <v>0</v>
      </c>
      <c r="I1760" s="120">
        <f>mayors!I292</f>
        <v>0</v>
      </c>
      <c r="J1760" s="120">
        <f>mayors!J292</f>
        <v>0</v>
      </c>
      <c r="K1760" s="123">
        <f>mayors!K292</f>
        <v>0</v>
      </c>
    </row>
    <row r="1761" spans="1:11" x14ac:dyDescent="0.2">
      <c r="A1761" s="117" t="s">
        <v>763</v>
      </c>
      <c r="B1761" s="118" t="s">
        <v>243</v>
      </c>
      <c r="C1761" s="119">
        <v>24939</v>
      </c>
      <c r="D1761" s="119">
        <v>3874.69</v>
      </c>
      <c r="E1761" s="119">
        <v>23128.2</v>
      </c>
      <c r="F1761" s="119">
        <v>1810.8</v>
      </c>
      <c r="G1761" s="119">
        <v>92.73</v>
      </c>
      <c r="H1761" s="120">
        <f>mayors!H293</f>
        <v>0</v>
      </c>
      <c r="I1761" s="120">
        <f>mayors!I293</f>
        <v>24939</v>
      </c>
      <c r="J1761" s="120">
        <f>mayors!J293</f>
        <v>26435.34</v>
      </c>
      <c r="K1761" s="123">
        <f>mayors!K293</f>
        <v>28021.4604</v>
      </c>
    </row>
    <row r="1762" spans="1:11" x14ac:dyDescent="0.2">
      <c r="A1762" s="117" t="s">
        <v>764</v>
      </c>
      <c r="B1762" s="118" t="s">
        <v>244</v>
      </c>
      <c r="C1762" s="119">
        <v>695419</v>
      </c>
      <c r="D1762" s="119">
        <v>169999.65</v>
      </c>
      <c r="E1762" s="119">
        <v>514000.08</v>
      </c>
      <c r="F1762" s="119">
        <v>181418.92</v>
      </c>
      <c r="G1762" s="119">
        <v>73.91</v>
      </c>
      <c r="H1762" s="120">
        <f>mayors!H294</f>
        <v>250000</v>
      </c>
      <c r="I1762" s="120">
        <f>mayors!I294</f>
        <v>945419</v>
      </c>
      <c r="J1762" s="120">
        <f>mayors!J294</f>
        <v>1002144.14</v>
      </c>
      <c r="K1762" s="123">
        <f>mayors!K294</f>
        <v>1062272.7884</v>
      </c>
    </row>
    <row r="1763" spans="1:11" x14ac:dyDescent="0.2">
      <c r="A1763" s="117"/>
      <c r="B1763" s="118"/>
      <c r="C1763" s="119"/>
      <c r="D1763" s="119"/>
      <c r="E1763" s="119"/>
      <c r="F1763" s="119"/>
      <c r="G1763" s="119"/>
      <c r="H1763" s="120">
        <f>mayors!H295</f>
        <v>0</v>
      </c>
      <c r="I1763" s="120">
        <f>mayors!I295</f>
        <v>0</v>
      </c>
      <c r="J1763" s="120">
        <f>mayors!J295</f>
        <v>0</v>
      </c>
      <c r="K1763" s="123">
        <f>mayors!K295</f>
        <v>0</v>
      </c>
    </row>
    <row r="1764" spans="1:11" s="116" customFormat="1" ht="15" x14ac:dyDescent="0.25">
      <c r="A1764" s="111"/>
      <c r="B1764" s="112" t="s">
        <v>250</v>
      </c>
      <c r="C1764" s="113">
        <v>720358</v>
      </c>
      <c r="D1764" s="113">
        <v>173874.34</v>
      </c>
      <c r="E1764" s="113">
        <v>537128.28</v>
      </c>
      <c r="F1764" s="113">
        <v>183229.72</v>
      </c>
      <c r="G1764" s="113">
        <v>74.56</v>
      </c>
      <c r="H1764" s="120">
        <f>mayors!H296</f>
        <v>250000</v>
      </c>
      <c r="I1764" s="120">
        <f>mayors!I296</f>
        <v>970358</v>
      </c>
      <c r="J1764" s="120">
        <f>mayors!J296</f>
        <v>1028579.48</v>
      </c>
      <c r="K1764" s="123">
        <f>mayors!K296</f>
        <v>1090294.2487999999</v>
      </c>
    </row>
    <row r="1765" spans="1:11" s="116" customFormat="1" ht="15" x14ac:dyDescent="0.25">
      <c r="A1765" s="111"/>
      <c r="B1765" s="112"/>
      <c r="C1765" s="113"/>
      <c r="D1765" s="113"/>
      <c r="E1765" s="113"/>
      <c r="F1765" s="113"/>
      <c r="G1765" s="113"/>
      <c r="H1765" s="120">
        <f>mayors!H297</f>
        <v>0</v>
      </c>
      <c r="I1765" s="120">
        <f>mayors!I297</f>
        <v>0</v>
      </c>
      <c r="J1765" s="120">
        <f>mayors!J297</f>
        <v>0</v>
      </c>
      <c r="K1765" s="123">
        <f>mayors!K297</f>
        <v>0</v>
      </c>
    </row>
    <row r="1766" spans="1:11" s="116" customFormat="1" ht="15" x14ac:dyDescent="0.25">
      <c r="A1766" s="111"/>
      <c r="B1766" s="112" t="s">
        <v>281</v>
      </c>
      <c r="C1766" s="113">
        <v>8011734</v>
      </c>
      <c r="D1766" s="113">
        <v>744539.15</v>
      </c>
      <c r="E1766" s="113">
        <v>3941918.62</v>
      </c>
      <c r="F1766" s="113">
        <v>4069815.38</v>
      </c>
      <c r="G1766" s="113">
        <v>49.2</v>
      </c>
      <c r="H1766" s="120">
        <f>mayors!H298</f>
        <v>250000</v>
      </c>
      <c r="I1766" s="120">
        <f>mayors!I298</f>
        <v>8261734</v>
      </c>
      <c r="J1766" s="120">
        <f>mayors!J298</f>
        <v>8757438.0399999991</v>
      </c>
      <c r="K1766" s="123">
        <f>mayors!K298</f>
        <v>9282884.3223999999</v>
      </c>
    </row>
    <row r="1767" spans="1:11" x14ac:dyDescent="0.2">
      <c r="A1767" s="117"/>
      <c r="B1767" s="118"/>
      <c r="C1767" s="119"/>
      <c r="D1767" s="119"/>
      <c r="E1767" s="119"/>
      <c r="F1767" s="119"/>
      <c r="G1767" s="119"/>
      <c r="H1767" s="120"/>
      <c r="I1767" s="120"/>
      <c r="J1767" s="120"/>
      <c r="K1767" s="123"/>
    </row>
    <row r="1768" spans="1:11" s="116" customFormat="1" ht="15" x14ac:dyDescent="0.25">
      <c r="A1768" s="111"/>
      <c r="B1768" s="112" t="s">
        <v>765</v>
      </c>
      <c r="C1768" s="113"/>
      <c r="D1768" s="113"/>
      <c r="E1768" s="113"/>
      <c r="F1768" s="113"/>
      <c r="G1768" s="113"/>
      <c r="H1768" s="114"/>
      <c r="I1768" s="114"/>
      <c r="J1768" s="114"/>
      <c r="K1768" s="124"/>
    </row>
    <row r="1769" spans="1:11" s="116" customFormat="1" ht="15" x14ac:dyDescent="0.25">
      <c r="A1769" s="111"/>
      <c r="B1769" s="112" t="s">
        <v>8</v>
      </c>
      <c r="C1769" s="113"/>
      <c r="D1769" s="113"/>
      <c r="E1769" s="113"/>
      <c r="F1769" s="113"/>
      <c r="G1769" s="113"/>
      <c r="H1769" s="114"/>
      <c r="I1769" s="114"/>
      <c r="J1769" s="114"/>
      <c r="K1769" s="124"/>
    </row>
    <row r="1770" spans="1:11" s="116" customFormat="1" ht="15" x14ac:dyDescent="0.25">
      <c r="A1770" s="111"/>
      <c r="B1770" s="112" t="s">
        <v>9</v>
      </c>
      <c r="C1770" s="113"/>
      <c r="D1770" s="113"/>
      <c r="E1770" s="113"/>
      <c r="F1770" s="113"/>
      <c r="G1770" s="113"/>
      <c r="H1770" s="114"/>
      <c r="I1770" s="114"/>
      <c r="J1770" s="114"/>
      <c r="K1770" s="124"/>
    </row>
    <row r="1771" spans="1:11" s="116" customFormat="1" ht="15" x14ac:dyDescent="0.25">
      <c r="A1771" s="111"/>
      <c r="B1771" s="112" t="s">
        <v>10</v>
      </c>
      <c r="C1771" s="113"/>
      <c r="D1771" s="113"/>
      <c r="E1771" s="113"/>
      <c r="F1771" s="113"/>
      <c r="G1771" s="113"/>
      <c r="H1771" s="114"/>
      <c r="I1771" s="114"/>
      <c r="J1771" s="114"/>
      <c r="K1771" s="124"/>
    </row>
    <row r="1772" spans="1:11" x14ac:dyDescent="0.2">
      <c r="A1772" s="117"/>
      <c r="B1772" s="118"/>
      <c r="C1772" s="119"/>
      <c r="D1772" s="119"/>
      <c r="E1772" s="119"/>
      <c r="F1772" s="119"/>
      <c r="G1772" s="119"/>
      <c r="H1772" s="120"/>
      <c r="I1772" s="120"/>
      <c r="J1772" s="120"/>
      <c r="K1772" s="123"/>
    </row>
    <row r="1773" spans="1:11" x14ac:dyDescent="0.2">
      <c r="A1773" s="117" t="s">
        <v>766</v>
      </c>
      <c r="B1773" s="118" t="s">
        <v>11</v>
      </c>
      <c r="C1773" s="119">
        <v>-1336438</v>
      </c>
      <c r="D1773" s="119">
        <v>-134097.9</v>
      </c>
      <c r="E1773" s="119">
        <v>-879137.01</v>
      </c>
      <c r="F1773" s="119">
        <v>-457300.99</v>
      </c>
      <c r="G1773" s="119">
        <v>65.78</v>
      </c>
      <c r="H1773" s="120">
        <f>'budget and treasury'!H7</f>
        <v>0</v>
      </c>
      <c r="I1773" s="120">
        <f>'budget and treasury'!I7</f>
        <v>-1336438</v>
      </c>
      <c r="J1773" s="120">
        <f>'budget and treasury'!J7</f>
        <v>-1416624.28</v>
      </c>
      <c r="K1773" s="123">
        <f>'budget and treasury'!K7</f>
        <v>-1501621.7368000001</v>
      </c>
    </row>
    <row r="1774" spans="1:11" x14ac:dyDescent="0.2">
      <c r="A1774" s="117" t="s">
        <v>767</v>
      </c>
      <c r="B1774" s="118" t="s">
        <v>12</v>
      </c>
      <c r="C1774" s="119">
        <v>0</v>
      </c>
      <c r="D1774" s="119">
        <v>-437505.07</v>
      </c>
      <c r="E1774" s="119">
        <v>-2592197.23</v>
      </c>
      <c r="F1774" s="119">
        <v>2592197.23</v>
      </c>
      <c r="G1774" s="119">
        <v>0</v>
      </c>
      <c r="H1774" s="120">
        <f>'budget and treasury'!H8</f>
        <v>0</v>
      </c>
      <c r="I1774" s="120">
        <f>'budget and treasury'!I8</f>
        <v>0</v>
      </c>
      <c r="J1774" s="120">
        <f>'budget and treasury'!J8</f>
        <v>0</v>
      </c>
      <c r="K1774" s="123">
        <f>'budget and treasury'!K8</f>
        <v>0</v>
      </c>
    </row>
    <row r="1775" spans="1:11" x14ac:dyDescent="0.2">
      <c r="A1775" s="117" t="s">
        <v>768</v>
      </c>
      <c r="B1775" s="118" t="s">
        <v>13</v>
      </c>
      <c r="C1775" s="119">
        <v>-7462</v>
      </c>
      <c r="D1775" s="119">
        <v>-424.54</v>
      </c>
      <c r="E1775" s="119">
        <v>-2675.24</v>
      </c>
      <c r="F1775" s="119">
        <v>-4786.76</v>
      </c>
      <c r="G1775" s="119">
        <v>35.85</v>
      </c>
      <c r="H1775" s="120">
        <f>'budget and treasury'!H9</f>
        <v>0</v>
      </c>
      <c r="I1775" s="120">
        <f>'budget and treasury'!I9</f>
        <v>-7462</v>
      </c>
      <c r="J1775" s="120">
        <f>'budget and treasury'!J9</f>
        <v>-7909.72</v>
      </c>
      <c r="K1775" s="123">
        <f>'budget and treasury'!K9</f>
        <v>-8384.3032000000003</v>
      </c>
    </row>
    <row r="1776" spans="1:11" x14ac:dyDescent="0.2">
      <c r="A1776" s="117" t="s">
        <v>769</v>
      </c>
      <c r="B1776" s="118" t="s">
        <v>14</v>
      </c>
      <c r="C1776" s="119">
        <v>-21624</v>
      </c>
      <c r="D1776" s="119">
        <v>-472.27</v>
      </c>
      <c r="E1776" s="119">
        <v>-2833.62</v>
      </c>
      <c r="F1776" s="119">
        <v>-18790.38</v>
      </c>
      <c r="G1776" s="119">
        <v>13.1</v>
      </c>
      <c r="H1776" s="120">
        <f>'budget and treasury'!H10</f>
        <v>0</v>
      </c>
      <c r="I1776" s="120">
        <f>'budget and treasury'!I10</f>
        <v>-21624</v>
      </c>
      <c r="J1776" s="120">
        <f>'budget and treasury'!J10</f>
        <v>-22921.439999999999</v>
      </c>
      <c r="K1776" s="123">
        <f>'budget and treasury'!K10</f>
        <v>-24296.7264</v>
      </c>
    </row>
    <row r="1777" spans="1:11" x14ac:dyDescent="0.2">
      <c r="A1777" s="117" t="s">
        <v>770</v>
      </c>
      <c r="B1777" s="118" t="s">
        <v>15</v>
      </c>
      <c r="C1777" s="119">
        <v>-1851215</v>
      </c>
      <c r="D1777" s="119">
        <v>134423.1</v>
      </c>
      <c r="E1777" s="119">
        <v>806880.9</v>
      </c>
      <c r="F1777" s="119">
        <v>-2658095.9</v>
      </c>
      <c r="G1777" s="119">
        <v>-43.58</v>
      </c>
      <c r="H1777" s="120">
        <f>'budget and treasury'!H11</f>
        <v>0</v>
      </c>
      <c r="I1777" s="120">
        <f>'budget and treasury'!I11</f>
        <v>-1851215</v>
      </c>
      <c r="J1777" s="120">
        <f>'budget and treasury'!J11</f>
        <v>-1962287.9</v>
      </c>
      <c r="K1777" s="123">
        <f>'budget and treasury'!K11</f>
        <v>-2080025.1739999999</v>
      </c>
    </row>
    <row r="1778" spans="1:11" x14ac:dyDescent="0.2">
      <c r="A1778" s="117" t="s">
        <v>771</v>
      </c>
      <c r="B1778" s="118" t="s">
        <v>15</v>
      </c>
      <c r="C1778" s="119">
        <v>0</v>
      </c>
      <c r="D1778" s="119">
        <v>-284811.65999999997</v>
      </c>
      <c r="E1778" s="119">
        <v>-1717566.06</v>
      </c>
      <c r="F1778" s="119">
        <v>1717566.06</v>
      </c>
      <c r="G1778" s="119">
        <v>0</v>
      </c>
      <c r="H1778" s="120">
        <f>'budget and treasury'!H12</f>
        <v>0</v>
      </c>
      <c r="I1778" s="120">
        <f>'budget and treasury'!I12</f>
        <v>0</v>
      </c>
      <c r="J1778" s="120">
        <f>'budget and treasury'!J12</f>
        <v>0</v>
      </c>
      <c r="K1778" s="123">
        <f>'budget and treasury'!K12</f>
        <v>0</v>
      </c>
    </row>
    <row r="1779" spans="1:11" x14ac:dyDescent="0.2">
      <c r="A1779" s="117" t="s">
        <v>772</v>
      </c>
      <c r="B1779" s="118" t="s">
        <v>16</v>
      </c>
      <c r="C1779" s="119">
        <v>-203238</v>
      </c>
      <c r="D1779" s="119">
        <v>-4478.04</v>
      </c>
      <c r="E1779" s="119">
        <v>-27772.080000000002</v>
      </c>
      <c r="F1779" s="119">
        <v>-175465.92</v>
      </c>
      <c r="G1779" s="119">
        <v>13.66</v>
      </c>
      <c r="H1779" s="120">
        <f>'budget and treasury'!H13</f>
        <v>0</v>
      </c>
      <c r="I1779" s="120">
        <f>'budget and treasury'!I13</f>
        <v>-203238</v>
      </c>
      <c r="J1779" s="120">
        <f>'budget and treasury'!J13</f>
        <v>-215432.28</v>
      </c>
      <c r="K1779" s="123">
        <f>'budget and treasury'!K13</f>
        <v>-228358.21679999999</v>
      </c>
    </row>
    <row r="1780" spans="1:11" x14ac:dyDescent="0.2">
      <c r="A1780" s="117" t="s">
        <v>773</v>
      </c>
      <c r="B1780" s="118" t="s">
        <v>17</v>
      </c>
      <c r="C1780" s="119">
        <v>-1256927</v>
      </c>
      <c r="D1780" s="119">
        <v>0</v>
      </c>
      <c r="E1780" s="119">
        <v>0</v>
      </c>
      <c r="F1780" s="119">
        <v>-1256927</v>
      </c>
      <c r="G1780" s="119">
        <v>0</v>
      </c>
      <c r="H1780" s="120">
        <f>'budget and treasury'!H14</f>
        <v>0</v>
      </c>
      <c r="I1780" s="120">
        <f>'budget and treasury'!I14</f>
        <v>-1256927</v>
      </c>
      <c r="J1780" s="120">
        <f>'budget and treasury'!J14</f>
        <v>-1332342.6200000001</v>
      </c>
      <c r="K1780" s="123">
        <f>'budget and treasury'!K14</f>
        <v>-1412283.1772</v>
      </c>
    </row>
    <row r="1781" spans="1:11" x14ac:dyDescent="0.2">
      <c r="A1781" s="117" t="s">
        <v>774</v>
      </c>
      <c r="B1781" s="118" t="s">
        <v>18</v>
      </c>
      <c r="C1781" s="119">
        <v>-9803383</v>
      </c>
      <c r="D1781" s="119">
        <v>-814874.46</v>
      </c>
      <c r="E1781" s="119">
        <v>-4825116.54</v>
      </c>
      <c r="F1781" s="119">
        <v>-4978266.46</v>
      </c>
      <c r="G1781" s="119">
        <v>49.21</v>
      </c>
      <c r="H1781" s="120">
        <f>'budget and treasury'!H15</f>
        <v>0</v>
      </c>
      <c r="I1781" s="120">
        <f>'budget and treasury'!I15</f>
        <v>-9803383</v>
      </c>
      <c r="J1781" s="120">
        <f>'budget and treasury'!J15</f>
        <v>-10391585.98</v>
      </c>
      <c r="K1781" s="123">
        <f>'budget and treasury'!K15</f>
        <v>-11015081.138800001</v>
      </c>
    </row>
    <row r="1782" spans="1:11" x14ac:dyDescent="0.2">
      <c r="A1782" s="117" t="s">
        <v>775</v>
      </c>
      <c r="B1782" s="118" t="s">
        <v>19</v>
      </c>
      <c r="C1782" s="119">
        <v>0</v>
      </c>
      <c r="D1782" s="119">
        <v>328128.8</v>
      </c>
      <c r="E1782" s="119">
        <v>1939676</v>
      </c>
      <c r="F1782" s="119">
        <v>-1939676</v>
      </c>
      <c r="G1782" s="119">
        <v>0</v>
      </c>
      <c r="H1782" s="120">
        <f>'budget and treasury'!H16</f>
        <v>0</v>
      </c>
      <c r="I1782" s="120">
        <f>'budget and treasury'!I16</f>
        <v>0</v>
      </c>
      <c r="J1782" s="120">
        <f>'budget and treasury'!J16</f>
        <v>0</v>
      </c>
      <c r="K1782" s="123">
        <f>'budget and treasury'!K16</f>
        <v>0</v>
      </c>
    </row>
    <row r="1783" spans="1:11" ht="15" customHeight="1" x14ac:dyDescent="0.2">
      <c r="A1783" s="117"/>
      <c r="B1783" s="118"/>
      <c r="C1783" s="119"/>
      <c r="D1783" s="119"/>
      <c r="E1783" s="119"/>
      <c r="F1783" s="119"/>
      <c r="G1783" s="119"/>
      <c r="H1783" s="120">
        <f>'budget and treasury'!H17</f>
        <v>0</v>
      </c>
      <c r="I1783" s="120">
        <f>'budget and treasury'!I17</f>
        <v>0</v>
      </c>
      <c r="J1783" s="120">
        <f>'budget and treasury'!J17</f>
        <v>0</v>
      </c>
      <c r="K1783" s="123">
        <f>'budget and treasury'!K17</f>
        <v>0</v>
      </c>
    </row>
    <row r="1784" spans="1:11" s="116" customFormat="1" ht="15" x14ac:dyDescent="0.25">
      <c r="A1784" s="111"/>
      <c r="B1784" s="112" t="s">
        <v>20</v>
      </c>
      <c r="C1784" s="113">
        <v>-14480287</v>
      </c>
      <c r="D1784" s="113">
        <v>-1214112.04</v>
      </c>
      <c r="E1784" s="113">
        <v>-7300740.8799999999</v>
      </c>
      <c r="F1784" s="113">
        <v>-7179546.1200000001</v>
      </c>
      <c r="G1784" s="113">
        <v>50.41</v>
      </c>
      <c r="H1784" s="120">
        <f>'budget and treasury'!H18</f>
        <v>0</v>
      </c>
      <c r="I1784" s="120">
        <f>'budget and treasury'!I18</f>
        <v>-14480287</v>
      </c>
      <c r="J1784" s="120">
        <f>'budget and treasury'!J18</f>
        <v>-15349104.220000001</v>
      </c>
      <c r="K1784" s="123">
        <f>'budget and treasury'!K18</f>
        <v>-16270050.473200001</v>
      </c>
    </row>
    <row r="1785" spans="1:11" s="116" customFormat="1" ht="15" x14ac:dyDescent="0.25">
      <c r="A1785" s="111"/>
      <c r="B1785" s="112"/>
      <c r="C1785" s="113"/>
      <c r="D1785" s="113"/>
      <c r="E1785" s="113"/>
      <c r="F1785" s="113"/>
      <c r="G1785" s="113"/>
      <c r="H1785" s="120"/>
      <c r="I1785" s="120"/>
      <c r="J1785" s="120"/>
      <c r="K1785" s="123"/>
    </row>
    <row r="1786" spans="1:11" s="116" customFormat="1" ht="15" x14ac:dyDescent="0.25">
      <c r="A1786" s="111"/>
      <c r="B1786" s="112" t="s">
        <v>27</v>
      </c>
      <c r="C1786" s="113"/>
      <c r="D1786" s="113"/>
      <c r="E1786" s="113"/>
      <c r="F1786" s="113"/>
      <c r="G1786" s="113"/>
      <c r="H1786" s="120"/>
      <c r="I1786" s="120"/>
      <c r="J1786" s="120"/>
      <c r="K1786" s="123"/>
    </row>
    <row r="1787" spans="1:11" s="116" customFormat="1" ht="15" x14ac:dyDescent="0.25">
      <c r="A1787" s="111"/>
      <c r="B1787" s="112" t="s">
        <v>28</v>
      </c>
      <c r="C1787" s="113"/>
      <c r="D1787" s="113"/>
      <c r="E1787" s="113"/>
      <c r="F1787" s="113"/>
      <c r="G1787" s="113"/>
      <c r="H1787" s="120"/>
      <c r="I1787" s="120"/>
      <c r="J1787" s="120"/>
      <c r="K1787" s="123"/>
    </row>
    <row r="1788" spans="1:11" s="116" customFormat="1" ht="15" x14ac:dyDescent="0.25">
      <c r="A1788" s="111"/>
      <c r="B1788" s="112"/>
      <c r="C1788" s="113"/>
      <c r="D1788" s="113"/>
      <c r="E1788" s="113"/>
      <c r="F1788" s="113"/>
      <c r="G1788" s="113"/>
      <c r="H1788" s="120"/>
      <c r="I1788" s="120"/>
      <c r="J1788" s="120"/>
      <c r="K1788" s="123"/>
    </row>
    <row r="1789" spans="1:11" x14ac:dyDescent="0.2">
      <c r="A1789" s="117" t="s">
        <v>776</v>
      </c>
      <c r="B1789" s="118" t="s">
        <v>30</v>
      </c>
      <c r="C1789" s="119">
        <v>-2403000</v>
      </c>
      <c r="D1789" s="119">
        <v>2063789.71</v>
      </c>
      <c r="E1789" s="119">
        <v>-339210.29</v>
      </c>
      <c r="F1789" s="119">
        <v>-2063789.71</v>
      </c>
      <c r="G1789" s="119">
        <v>14.11</v>
      </c>
      <c r="H1789" s="120">
        <f>'budget and treasury'!H23</f>
        <v>0</v>
      </c>
      <c r="I1789" s="120">
        <f>'budget and treasury'!I23</f>
        <v>-2403000</v>
      </c>
      <c r="J1789" s="120">
        <f>'budget and treasury'!J23</f>
        <v>-2547180</v>
      </c>
      <c r="K1789" s="123">
        <f>'budget and treasury'!K23</f>
        <v>-2700010.8</v>
      </c>
    </row>
    <row r="1790" spans="1:11" s="125" customFormat="1" ht="15" x14ac:dyDescent="0.25">
      <c r="A1790" s="126"/>
      <c r="B1790" s="118" t="s">
        <v>1291</v>
      </c>
      <c r="C1790" s="119">
        <f>'budget and treasury'!C24</f>
        <v>0</v>
      </c>
      <c r="D1790" s="119">
        <f>'budget and treasury'!D24</f>
        <v>0</v>
      </c>
      <c r="E1790" s="119">
        <f>'budget and treasury'!E24</f>
        <v>0</v>
      </c>
      <c r="F1790" s="119">
        <f>'budget and treasury'!F24</f>
        <v>0</v>
      </c>
      <c r="G1790" s="119">
        <f>'budget and treasury'!G24</f>
        <v>0</v>
      </c>
      <c r="H1790" s="119">
        <f>'budget and treasury'!H24</f>
        <v>0</v>
      </c>
      <c r="I1790" s="119">
        <f>'budget and treasury'!I24</f>
        <v>-1055000</v>
      </c>
      <c r="J1790" s="119">
        <f>'budget and treasury'!J24</f>
        <v>0</v>
      </c>
      <c r="K1790" s="119">
        <f>'budget and treasury'!K24</f>
        <v>0</v>
      </c>
    </row>
    <row r="1791" spans="1:11" x14ac:dyDescent="0.2">
      <c r="A1791" s="117" t="s">
        <v>777</v>
      </c>
      <c r="B1791" s="118" t="s">
        <v>32</v>
      </c>
      <c r="C1791" s="119">
        <v>-128184000</v>
      </c>
      <c r="D1791" s="119">
        <v>-38671000</v>
      </c>
      <c r="E1791" s="119">
        <v>-92081000</v>
      </c>
      <c r="F1791" s="119">
        <v>-36103000</v>
      </c>
      <c r="G1791" s="119">
        <v>71.83</v>
      </c>
      <c r="H1791" s="120">
        <f>'budget and treasury'!H25</f>
        <v>0</v>
      </c>
      <c r="I1791" s="120">
        <f>'budget and treasury'!I25</f>
        <v>-128184000</v>
      </c>
      <c r="J1791" s="120">
        <f>'budget and treasury'!J25</f>
        <v>-135875040</v>
      </c>
      <c r="K1791" s="123">
        <f>'budget and treasury'!K25</f>
        <v>-144027542.40000001</v>
      </c>
    </row>
    <row r="1792" spans="1:11" x14ac:dyDescent="0.2">
      <c r="A1792" s="117"/>
      <c r="B1792" s="118"/>
      <c r="C1792" s="119"/>
      <c r="D1792" s="119"/>
      <c r="E1792" s="119"/>
      <c r="F1792" s="119"/>
      <c r="G1792" s="119"/>
      <c r="H1792" s="120">
        <f>'budget and treasury'!H26</f>
        <v>0</v>
      </c>
      <c r="I1792" s="120">
        <f>'budget and treasury'!I26</f>
        <v>0</v>
      </c>
      <c r="J1792" s="120">
        <f>'budget and treasury'!J26</f>
        <v>0</v>
      </c>
      <c r="K1792" s="123">
        <f>'budget and treasury'!K26</f>
        <v>0</v>
      </c>
    </row>
    <row r="1793" spans="1:11" s="116" customFormat="1" ht="15" x14ac:dyDescent="0.25">
      <c r="A1793" s="111"/>
      <c r="B1793" s="112" t="s">
        <v>33</v>
      </c>
      <c r="C1793" s="113">
        <v>-130587000</v>
      </c>
      <c r="D1793" s="113">
        <v>-36607210.289999999</v>
      </c>
      <c r="E1793" s="113">
        <v>-92420210.290000007</v>
      </c>
      <c r="F1793" s="113">
        <v>-38166789.710000001</v>
      </c>
      <c r="G1793" s="113">
        <v>70.77</v>
      </c>
      <c r="H1793" s="114">
        <f>'budget and treasury'!H27</f>
        <v>0</v>
      </c>
      <c r="I1793" s="114">
        <f>SUM(I1789:I1792)</f>
        <v>-131642000</v>
      </c>
      <c r="J1793" s="114">
        <f t="shared" ref="J1793:K1793" si="32">SUM(J1789:J1792)</f>
        <v>-138422220</v>
      </c>
      <c r="K1793" s="114">
        <f t="shared" si="32"/>
        <v>-146727553.20000002</v>
      </c>
    </row>
    <row r="1794" spans="1:11" s="116" customFormat="1" ht="15" x14ac:dyDescent="0.25">
      <c r="A1794" s="111"/>
      <c r="B1794" s="112"/>
      <c r="C1794" s="113"/>
      <c r="D1794" s="113"/>
      <c r="E1794" s="113"/>
      <c r="F1794" s="113"/>
      <c r="G1794" s="113"/>
      <c r="H1794" s="114">
        <f>'budget and treasury'!H28</f>
        <v>0</v>
      </c>
      <c r="I1794" s="114">
        <f>'budget and treasury'!I28</f>
        <v>0</v>
      </c>
      <c r="J1794" s="114">
        <f>'budget and treasury'!J28</f>
        <v>0</v>
      </c>
      <c r="K1794" s="124">
        <f>'budget and treasury'!K28</f>
        <v>0</v>
      </c>
    </row>
    <row r="1795" spans="1:11" s="116" customFormat="1" ht="15" x14ac:dyDescent="0.25">
      <c r="A1795" s="111"/>
      <c r="B1795" s="112" t="s">
        <v>37</v>
      </c>
      <c r="C1795" s="113">
        <v>-130587000</v>
      </c>
      <c r="D1795" s="113">
        <v>-36607210.289999999</v>
      </c>
      <c r="E1795" s="113">
        <v>-92420210.290000007</v>
      </c>
      <c r="F1795" s="113">
        <v>-38166789.710000001</v>
      </c>
      <c r="G1795" s="113">
        <v>70.77</v>
      </c>
      <c r="H1795" s="114">
        <f>'budget and treasury'!H29</f>
        <v>0</v>
      </c>
      <c r="I1795" s="114">
        <f>'budget and treasury'!I29</f>
        <v>-130587000</v>
      </c>
      <c r="J1795" s="114">
        <f>'budget and treasury'!J29</f>
        <v>-138422220</v>
      </c>
      <c r="K1795" s="124">
        <f>'budget and treasury'!K29</f>
        <v>-146727553.19999999</v>
      </c>
    </row>
    <row r="1796" spans="1:11" s="116" customFormat="1" ht="15" x14ac:dyDescent="0.25">
      <c r="A1796" s="111"/>
      <c r="B1796" s="112"/>
      <c r="C1796" s="113"/>
      <c r="D1796" s="113"/>
      <c r="E1796" s="113"/>
      <c r="F1796" s="113"/>
      <c r="G1796" s="113"/>
      <c r="H1796" s="114">
        <f>'budget and treasury'!H30</f>
        <v>0</v>
      </c>
      <c r="I1796" s="114">
        <f>'budget and treasury'!I30</f>
        <v>0</v>
      </c>
      <c r="J1796" s="114">
        <f>'budget and treasury'!J30</f>
        <v>0</v>
      </c>
      <c r="K1796" s="124">
        <f>'budget and treasury'!K30</f>
        <v>0</v>
      </c>
    </row>
    <row r="1797" spans="1:11" s="116" customFormat="1" ht="15" x14ac:dyDescent="0.25">
      <c r="A1797" s="111"/>
      <c r="B1797" s="112" t="s">
        <v>38</v>
      </c>
      <c r="C1797" s="113">
        <v>-145067287</v>
      </c>
      <c r="D1797" s="113">
        <v>-37821322.329999998</v>
      </c>
      <c r="E1797" s="113">
        <v>-99720951.170000002</v>
      </c>
      <c r="F1797" s="113">
        <v>-45346335.829999998</v>
      </c>
      <c r="G1797" s="113">
        <v>68.739999999999995</v>
      </c>
      <c r="H1797" s="114">
        <f>'budget and treasury'!H31</f>
        <v>0</v>
      </c>
      <c r="I1797" s="114">
        <f>'budget and treasury'!I31</f>
        <v>-145067287</v>
      </c>
      <c r="J1797" s="114">
        <f>'budget and treasury'!J31</f>
        <v>-153771324.22</v>
      </c>
      <c r="K1797" s="124">
        <f>'budget and treasury'!K31</f>
        <v>-162997603.67319998</v>
      </c>
    </row>
    <row r="1798" spans="1:11" s="116" customFormat="1" ht="15" x14ac:dyDescent="0.25">
      <c r="A1798" s="111"/>
      <c r="B1798" s="112"/>
      <c r="C1798" s="113"/>
      <c r="D1798" s="113"/>
      <c r="E1798" s="113"/>
      <c r="F1798" s="113"/>
      <c r="G1798" s="113"/>
      <c r="H1798" s="120">
        <f>'budget and treasury'!H32</f>
        <v>0</v>
      </c>
      <c r="I1798" s="120">
        <f>'budget and treasury'!I32</f>
        <v>0</v>
      </c>
      <c r="J1798" s="120">
        <f>'budget and treasury'!J32</f>
        <v>0</v>
      </c>
      <c r="K1798" s="123">
        <f>'budget and treasury'!K32</f>
        <v>0</v>
      </c>
    </row>
    <row r="1799" spans="1:11" s="116" customFormat="1" ht="15" x14ac:dyDescent="0.25">
      <c r="A1799" s="111"/>
      <c r="B1799" s="112" t="s">
        <v>63</v>
      </c>
      <c r="C1799" s="113"/>
      <c r="D1799" s="113"/>
      <c r="E1799" s="113"/>
      <c r="F1799" s="113"/>
      <c r="G1799" s="113"/>
      <c r="H1799" s="120">
        <f>'budget and treasury'!H33</f>
        <v>0</v>
      </c>
      <c r="I1799" s="120">
        <f>'budget and treasury'!I33</f>
        <v>0</v>
      </c>
      <c r="J1799" s="120">
        <f>'budget and treasury'!J33</f>
        <v>0</v>
      </c>
      <c r="K1799" s="123">
        <f>'budget and treasury'!K33</f>
        <v>0</v>
      </c>
    </row>
    <row r="1800" spans="1:11" x14ac:dyDescent="0.2">
      <c r="A1800" s="117"/>
      <c r="B1800" s="118"/>
      <c r="C1800" s="119"/>
      <c r="D1800" s="119"/>
      <c r="E1800" s="119"/>
      <c r="F1800" s="119"/>
      <c r="G1800" s="119"/>
      <c r="H1800" s="120">
        <f>'budget and treasury'!H34</f>
        <v>0</v>
      </c>
      <c r="I1800" s="120">
        <f>'budget and treasury'!I34</f>
        <v>0</v>
      </c>
      <c r="J1800" s="120">
        <f>'budget and treasury'!J34</f>
        <v>0</v>
      </c>
      <c r="K1800" s="123">
        <f>'budget and treasury'!K34</f>
        <v>0</v>
      </c>
    </row>
    <row r="1801" spans="1:11" x14ac:dyDescent="0.2">
      <c r="A1801" s="117" t="s">
        <v>778</v>
      </c>
      <c r="B1801" s="118" t="s">
        <v>64</v>
      </c>
      <c r="C1801" s="119">
        <v>-328534</v>
      </c>
      <c r="D1801" s="119">
        <v>-39640.6</v>
      </c>
      <c r="E1801" s="119">
        <v>-245294.9</v>
      </c>
      <c r="F1801" s="119">
        <v>-83239.100000000006</v>
      </c>
      <c r="G1801" s="119">
        <v>74.66</v>
      </c>
      <c r="H1801" s="120">
        <f>'budget and treasury'!H35</f>
        <v>0</v>
      </c>
      <c r="I1801" s="120">
        <f>'budget and treasury'!I35</f>
        <v>-328534</v>
      </c>
      <c r="J1801" s="120">
        <f>'budget and treasury'!J35</f>
        <v>-348246.04</v>
      </c>
      <c r="K1801" s="123">
        <f>'budget and treasury'!K35</f>
        <v>-369140.80239999999</v>
      </c>
    </row>
    <row r="1802" spans="1:11" x14ac:dyDescent="0.2">
      <c r="A1802" s="117"/>
      <c r="B1802" s="118"/>
      <c r="C1802" s="119"/>
      <c r="D1802" s="119"/>
      <c r="E1802" s="119"/>
      <c r="F1802" s="119"/>
      <c r="G1802" s="119"/>
      <c r="H1802" s="120">
        <f>'budget and treasury'!H36</f>
        <v>0</v>
      </c>
      <c r="I1802" s="120">
        <f>'budget and treasury'!I36</f>
        <v>0</v>
      </c>
      <c r="J1802" s="120">
        <f>'budget and treasury'!J36</f>
        <v>0</v>
      </c>
      <c r="K1802" s="123">
        <f>'budget and treasury'!K36</f>
        <v>0</v>
      </c>
    </row>
    <row r="1803" spans="1:11" s="116" customFormat="1" ht="15" x14ac:dyDescent="0.25">
      <c r="A1803" s="111"/>
      <c r="B1803" s="112" t="s">
        <v>65</v>
      </c>
      <c r="C1803" s="113">
        <v>-328534</v>
      </c>
      <c r="D1803" s="113">
        <v>-39640.6</v>
      </c>
      <c r="E1803" s="113">
        <v>-245294.9</v>
      </c>
      <c r="F1803" s="113">
        <v>-83239.100000000006</v>
      </c>
      <c r="G1803" s="113">
        <v>74.66</v>
      </c>
      <c r="H1803" s="120">
        <f>'budget and treasury'!H37</f>
        <v>0</v>
      </c>
      <c r="I1803" s="120">
        <f>'budget and treasury'!I37</f>
        <v>-328534</v>
      </c>
      <c r="J1803" s="120">
        <f>'budget and treasury'!J37</f>
        <v>-348246.04</v>
      </c>
      <c r="K1803" s="123">
        <f>'budget and treasury'!K37</f>
        <v>-369140.80239999999</v>
      </c>
    </row>
    <row r="1804" spans="1:11" s="116" customFormat="1" ht="15" x14ac:dyDescent="0.25">
      <c r="A1804" s="111"/>
      <c r="B1804" s="112"/>
      <c r="C1804" s="113"/>
      <c r="D1804" s="113"/>
      <c r="E1804" s="113"/>
      <c r="F1804" s="113"/>
      <c r="G1804" s="113"/>
      <c r="H1804" s="120">
        <f>'budget and treasury'!H38</f>
        <v>0</v>
      </c>
      <c r="I1804" s="120">
        <f>'budget and treasury'!I38</f>
        <v>0</v>
      </c>
      <c r="J1804" s="120">
        <f>'budget and treasury'!J38</f>
        <v>0</v>
      </c>
      <c r="K1804" s="123">
        <f>'budget and treasury'!K38</f>
        <v>0</v>
      </c>
    </row>
    <row r="1805" spans="1:11" s="116" customFormat="1" ht="15" x14ac:dyDescent="0.25">
      <c r="A1805" s="111"/>
      <c r="B1805" s="112" t="s">
        <v>69</v>
      </c>
      <c r="C1805" s="113"/>
      <c r="D1805" s="113"/>
      <c r="E1805" s="113"/>
      <c r="F1805" s="113"/>
      <c r="G1805" s="113"/>
      <c r="H1805" s="120">
        <f>'budget and treasury'!H39</f>
        <v>0</v>
      </c>
      <c r="I1805" s="120">
        <f>'budget and treasury'!I39</f>
        <v>0</v>
      </c>
      <c r="J1805" s="120">
        <f>'budget and treasury'!J39</f>
        <v>0</v>
      </c>
      <c r="K1805" s="123">
        <f>'budget and treasury'!K39</f>
        <v>0</v>
      </c>
    </row>
    <row r="1806" spans="1:11" x14ac:dyDescent="0.2">
      <c r="A1806" s="117"/>
      <c r="B1806" s="118"/>
      <c r="C1806" s="119"/>
      <c r="D1806" s="119"/>
      <c r="E1806" s="119"/>
      <c r="F1806" s="119"/>
      <c r="G1806" s="119"/>
      <c r="H1806" s="120">
        <f>'budget and treasury'!H40</f>
        <v>0</v>
      </c>
      <c r="I1806" s="120">
        <f>'budget and treasury'!I40</f>
        <v>0</v>
      </c>
      <c r="J1806" s="120">
        <f>'budget and treasury'!J40</f>
        <v>0</v>
      </c>
      <c r="K1806" s="123">
        <f>'budget and treasury'!K40</f>
        <v>0</v>
      </c>
    </row>
    <row r="1807" spans="1:11" x14ac:dyDescent="0.2">
      <c r="A1807" s="117" t="s">
        <v>779</v>
      </c>
      <c r="B1807" s="118" t="s">
        <v>71</v>
      </c>
      <c r="C1807" s="119">
        <v>-633925</v>
      </c>
      <c r="D1807" s="119">
        <v>0</v>
      </c>
      <c r="E1807" s="119">
        <v>0</v>
      </c>
      <c r="F1807" s="119">
        <v>-633925</v>
      </c>
      <c r="G1807" s="119">
        <v>0</v>
      </c>
      <c r="H1807" s="120">
        <f>'budget and treasury'!H41</f>
        <v>0</v>
      </c>
      <c r="I1807" s="120">
        <f>'budget and treasury'!I41</f>
        <v>-633925</v>
      </c>
      <c r="J1807" s="120">
        <f>'budget and treasury'!J41</f>
        <v>-671960.5</v>
      </c>
      <c r="K1807" s="123">
        <f>'budget and treasury'!K41</f>
        <v>-712278.13</v>
      </c>
    </row>
    <row r="1808" spans="1:11" x14ac:dyDescent="0.2">
      <c r="A1808" s="117" t="s">
        <v>780</v>
      </c>
      <c r="B1808" s="118" t="s">
        <v>73</v>
      </c>
      <c r="C1808" s="119">
        <v>-11136695</v>
      </c>
      <c r="D1808" s="119">
        <v>0</v>
      </c>
      <c r="E1808" s="119">
        <v>0</v>
      </c>
      <c r="F1808" s="119">
        <v>-11136695</v>
      </c>
      <c r="G1808" s="119">
        <v>0</v>
      </c>
      <c r="H1808" s="120">
        <f>'budget and treasury'!H42</f>
        <v>-17348573.740000002</v>
      </c>
      <c r="I1808" s="120">
        <f>'budget and treasury'!I42</f>
        <v>-28485268.740000002</v>
      </c>
      <c r="J1808" s="120">
        <f>'budget and treasury'!J42</f>
        <v>-22700514</v>
      </c>
      <c r="K1808" s="123">
        <f>'budget and treasury'!K42</f>
        <v>-17157327</v>
      </c>
    </row>
    <row r="1809" spans="1:11" x14ac:dyDescent="0.2">
      <c r="A1809" s="117"/>
      <c r="B1809" s="118"/>
      <c r="C1809" s="119"/>
      <c r="D1809" s="119"/>
      <c r="E1809" s="119"/>
      <c r="F1809" s="119"/>
      <c r="G1809" s="119"/>
      <c r="H1809" s="120">
        <f>'budget and treasury'!H43</f>
        <v>0</v>
      </c>
      <c r="I1809" s="120">
        <f>'budget and treasury'!I43</f>
        <v>0</v>
      </c>
      <c r="J1809" s="120">
        <f>'budget and treasury'!J43</f>
        <v>0</v>
      </c>
      <c r="K1809" s="123">
        <f>'budget and treasury'!K43</f>
        <v>0</v>
      </c>
    </row>
    <row r="1810" spans="1:11" s="116" customFormat="1" ht="15" x14ac:dyDescent="0.25">
      <c r="A1810" s="111"/>
      <c r="B1810" s="112" t="s">
        <v>76</v>
      </c>
      <c r="C1810" s="113">
        <v>-11770620</v>
      </c>
      <c r="D1810" s="113">
        <v>0</v>
      </c>
      <c r="E1810" s="113">
        <v>0</v>
      </c>
      <c r="F1810" s="113">
        <v>-11770620</v>
      </c>
      <c r="G1810" s="113">
        <v>0</v>
      </c>
      <c r="H1810" s="120">
        <f>'budget and treasury'!H44</f>
        <v>-17348573.740000002</v>
      </c>
      <c r="I1810" s="120">
        <f>'budget and treasury'!I44</f>
        <v>-29119193.740000002</v>
      </c>
      <c r="J1810" s="120">
        <f>'budget and treasury'!J44</f>
        <v>-23372474.5</v>
      </c>
      <c r="K1810" s="123">
        <f>'budget and treasury'!K44</f>
        <v>-17869605.129999999</v>
      </c>
    </row>
    <row r="1811" spans="1:11" s="116" customFormat="1" ht="15" x14ac:dyDescent="0.25">
      <c r="A1811" s="111"/>
      <c r="B1811" s="112"/>
      <c r="C1811" s="113"/>
      <c r="D1811" s="113"/>
      <c r="E1811" s="113"/>
      <c r="F1811" s="113"/>
      <c r="G1811" s="113"/>
      <c r="H1811" s="120">
        <f>'budget and treasury'!H45</f>
        <v>0</v>
      </c>
      <c r="I1811" s="120">
        <f>'budget and treasury'!I45</f>
        <v>0</v>
      </c>
      <c r="J1811" s="120">
        <f>'budget and treasury'!J45</f>
        <v>0</v>
      </c>
      <c r="K1811" s="123">
        <f>'budget and treasury'!K45</f>
        <v>0</v>
      </c>
    </row>
    <row r="1812" spans="1:11" s="116" customFormat="1" ht="15" x14ac:dyDescent="0.25">
      <c r="A1812" s="111"/>
      <c r="B1812" s="112" t="s">
        <v>90</v>
      </c>
      <c r="C1812" s="113">
        <v>-12099154</v>
      </c>
      <c r="D1812" s="113">
        <v>-39640.6</v>
      </c>
      <c r="E1812" s="113">
        <v>-245294.9</v>
      </c>
      <c r="F1812" s="113">
        <v>-11853859.1</v>
      </c>
      <c r="G1812" s="113">
        <v>2.02</v>
      </c>
      <c r="H1812" s="120">
        <f>'budget and treasury'!H46</f>
        <v>-17348573.740000002</v>
      </c>
      <c r="I1812" s="120">
        <f>'budget and treasury'!I46</f>
        <v>-29447727.740000002</v>
      </c>
      <c r="J1812" s="120">
        <f>'budget and treasury'!J46</f>
        <v>-23720720.539999999</v>
      </c>
      <c r="K1812" s="123">
        <f>'budget and treasury'!K46</f>
        <v>-18238745.932399999</v>
      </c>
    </row>
    <row r="1813" spans="1:11" s="116" customFormat="1" ht="15" x14ac:dyDescent="0.25">
      <c r="A1813" s="111"/>
      <c r="B1813" s="112"/>
      <c r="C1813" s="113"/>
      <c r="D1813" s="113"/>
      <c r="E1813" s="113"/>
      <c r="F1813" s="113"/>
      <c r="G1813" s="113"/>
      <c r="H1813" s="120">
        <f>'budget and treasury'!H47</f>
        <v>0</v>
      </c>
      <c r="I1813" s="120">
        <f>'budget and treasury'!I47</f>
        <v>0</v>
      </c>
      <c r="J1813" s="120">
        <f>'budget and treasury'!J47</f>
        <v>0</v>
      </c>
      <c r="K1813" s="123">
        <f>'budget and treasury'!K47</f>
        <v>0</v>
      </c>
    </row>
    <row r="1814" spans="1:11" s="116" customFormat="1" ht="15" x14ac:dyDescent="0.25">
      <c r="A1814" s="111"/>
      <c r="B1814" s="112" t="s">
        <v>91</v>
      </c>
      <c r="C1814" s="113">
        <v>-157166441</v>
      </c>
      <c r="D1814" s="113">
        <v>-37860962.93</v>
      </c>
      <c r="E1814" s="113">
        <v>-99966246.069999993</v>
      </c>
      <c r="F1814" s="113">
        <v>-57200194.93</v>
      </c>
      <c r="G1814" s="113">
        <v>63.6</v>
      </c>
      <c r="H1814" s="120">
        <f>'budget and treasury'!H48</f>
        <v>-17348573.740000002</v>
      </c>
      <c r="I1814" s="120">
        <f>'budget and treasury'!I48</f>
        <v>-174515014.74000001</v>
      </c>
      <c r="J1814" s="120">
        <f>'budget and treasury'!J48</f>
        <v>-177492044.75999999</v>
      </c>
      <c r="K1814" s="123">
        <f>'budget and treasury'!K48</f>
        <v>-181236349.60559997</v>
      </c>
    </row>
    <row r="1815" spans="1:11" s="116" customFormat="1" ht="15" x14ac:dyDescent="0.25">
      <c r="A1815" s="111"/>
      <c r="B1815" s="112"/>
      <c r="C1815" s="113"/>
      <c r="D1815" s="113"/>
      <c r="E1815" s="113"/>
      <c r="F1815" s="113"/>
      <c r="G1815" s="113"/>
      <c r="H1815" s="120">
        <f>'budget and treasury'!H49</f>
        <v>0</v>
      </c>
      <c r="I1815" s="120">
        <f>'budget and treasury'!I49</f>
        <v>0</v>
      </c>
      <c r="J1815" s="120">
        <f>'budget and treasury'!J49</f>
        <v>0</v>
      </c>
      <c r="K1815" s="123">
        <f>'budget and treasury'!K49</f>
        <v>0</v>
      </c>
    </row>
    <row r="1816" spans="1:11" s="116" customFormat="1" ht="15" x14ac:dyDescent="0.25">
      <c r="A1816" s="111"/>
      <c r="B1816" s="112" t="s">
        <v>92</v>
      </c>
      <c r="C1816" s="113"/>
      <c r="D1816" s="113"/>
      <c r="E1816" s="113"/>
      <c r="F1816" s="113"/>
      <c r="G1816" s="113"/>
      <c r="H1816" s="120">
        <f>'budget and treasury'!H50</f>
        <v>0</v>
      </c>
      <c r="I1816" s="120">
        <f>'budget and treasury'!I50</f>
        <v>0</v>
      </c>
      <c r="J1816" s="120">
        <f>'budget and treasury'!J50</f>
        <v>0</v>
      </c>
      <c r="K1816" s="123">
        <f>'budget and treasury'!K50</f>
        <v>0</v>
      </c>
    </row>
    <row r="1817" spans="1:11" s="116" customFormat="1" ht="15" x14ac:dyDescent="0.25">
      <c r="A1817" s="111"/>
      <c r="B1817" s="112" t="s">
        <v>93</v>
      </c>
      <c r="C1817" s="113"/>
      <c r="D1817" s="113"/>
      <c r="E1817" s="113"/>
      <c r="F1817" s="113"/>
      <c r="G1817" s="113"/>
      <c r="H1817" s="120">
        <f>'budget and treasury'!H51</f>
        <v>0</v>
      </c>
      <c r="I1817" s="120">
        <f>'budget and treasury'!I51</f>
        <v>0</v>
      </c>
      <c r="J1817" s="120">
        <f>'budget and treasury'!J51</f>
        <v>0</v>
      </c>
      <c r="K1817" s="123">
        <f>'budget and treasury'!K51</f>
        <v>0</v>
      </c>
    </row>
    <row r="1818" spans="1:11" s="116" customFormat="1" ht="15" x14ac:dyDescent="0.25">
      <c r="A1818" s="111"/>
      <c r="B1818" s="112" t="s">
        <v>94</v>
      </c>
      <c r="C1818" s="113"/>
      <c r="D1818" s="113"/>
      <c r="E1818" s="113"/>
      <c r="F1818" s="113"/>
      <c r="G1818" s="113"/>
      <c r="H1818" s="120">
        <f>'budget and treasury'!H52</f>
        <v>0</v>
      </c>
      <c r="I1818" s="120">
        <f>'budget and treasury'!I52</f>
        <v>0</v>
      </c>
      <c r="J1818" s="120">
        <f>'budget and treasury'!J52</f>
        <v>0</v>
      </c>
      <c r="K1818" s="123">
        <f>'budget and treasury'!K52</f>
        <v>0</v>
      </c>
    </row>
    <row r="1819" spans="1:11" s="116" customFormat="1" ht="15" x14ac:dyDescent="0.25">
      <c r="A1819" s="111"/>
      <c r="B1819" s="112" t="s">
        <v>95</v>
      </c>
      <c r="C1819" s="113"/>
      <c r="D1819" s="113"/>
      <c r="E1819" s="113"/>
      <c r="F1819" s="113"/>
      <c r="G1819" s="113"/>
      <c r="H1819" s="120">
        <f>'budget and treasury'!H53</f>
        <v>0</v>
      </c>
      <c r="I1819" s="120">
        <f>'budget and treasury'!I53</f>
        <v>0</v>
      </c>
      <c r="J1819" s="120">
        <f>'budget and treasury'!J53</f>
        <v>0</v>
      </c>
      <c r="K1819" s="123">
        <f>'budget and treasury'!K53</f>
        <v>0</v>
      </c>
    </row>
    <row r="1820" spans="1:11" s="116" customFormat="1" ht="15" x14ac:dyDescent="0.25">
      <c r="A1820" s="111"/>
      <c r="B1820" s="112" t="s">
        <v>101</v>
      </c>
      <c r="C1820" s="113"/>
      <c r="D1820" s="113"/>
      <c r="E1820" s="113"/>
      <c r="F1820" s="113"/>
      <c r="G1820" s="113"/>
      <c r="H1820" s="120">
        <f>'budget and treasury'!H54</f>
        <v>0</v>
      </c>
      <c r="I1820" s="120">
        <f>'budget and treasury'!I54</f>
        <v>0</v>
      </c>
      <c r="J1820" s="120">
        <f>'budget and treasury'!J54</f>
        <v>0</v>
      </c>
      <c r="K1820" s="123">
        <f>'budget and treasury'!K54</f>
        <v>0</v>
      </c>
    </row>
    <row r="1821" spans="1:11" s="116" customFormat="1" ht="15" x14ac:dyDescent="0.25">
      <c r="A1821" s="111"/>
      <c r="B1821" s="112"/>
      <c r="C1821" s="113"/>
      <c r="D1821" s="113"/>
      <c r="E1821" s="113"/>
      <c r="F1821" s="113"/>
      <c r="G1821" s="113"/>
      <c r="H1821" s="120">
        <f>'budget and treasury'!H55</f>
        <v>0</v>
      </c>
      <c r="I1821" s="120">
        <f>'budget and treasury'!I55</f>
        <v>0</v>
      </c>
      <c r="J1821" s="120">
        <f>'budget and treasury'!J55</f>
        <v>0</v>
      </c>
      <c r="K1821" s="123">
        <f>'budget and treasury'!K55</f>
        <v>0</v>
      </c>
    </row>
    <row r="1822" spans="1:11" x14ac:dyDescent="0.2">
      <c r="A1822" s="117" t="s">
        <v>781</v>
      </c>
      <c r="B1822" s="118" t="s">
        <v>102</v>
      </c>
      <c r="C1822" s="119">
        <v>1119328</v>
      </c>
      <c r="D1822" s="119">
        <v>65307.86</v>
      </c>
      <c r="E1822" s="119">
        <v>195923.58</v>
      </c>
      <c r="F1822" s="119">
        <v>923404.42</v>
      </c>
      <c r="G1822" s="119">
        <v>17.5</v>
      </c>
      <c r="H1822" s="120">
        <f>'budget and treasury'!H56</f>
        <v>0</v>
      </c>
      <c r="I1822" s="120">
        <f>'budget and treasury'!I56</f>
        <v>1119328</v>
      </c>
      <c r="J1822" s="120">
        <f>'budget and treasury'!J56</f>
        <v>1186487.68</v>
      </c>
      <c r="K1822" s="123">
        <f>'budget and treasury'!K56</f>
        <v>1257676.9408</v>
      </c>
    </row>
    <row r="1823" spans="1:11" x14ac:dyDescent="0.2">
      <c r="A1823" s="117" t="s">
        <v>782</v>
      </c>
      <c r="B1823" s="118" t="s">
        <v>103</v>
      </c>
      <c r="C1823" s="119">
        <v>0</v>
      </c>
      <c r="D1823" s="119">
        <v>3333.33</v>
      </c>
      <c r="E1823" s="119">
        <v>9999.99</v>
      </c>
      <c r="F1823" s="119">
        <v>-9999.99</v>
      </c>
      <c r="G1823" s="119">
        <v>0</v>
      </c>
      <c r="H1823" s="120">
        <f>'budget and treasury'!H57</f>
        <v>0</v>
      </c>
      <c r="I1823" s="120">
        <f>'budget and treasury'!I57</f>
        <v>0</v>
      </c>
      <c r="J1823" s="120">
        <f>'budget and treasury'!J57</f>
        <v>0</v>
      </c>
      <c r="K1823" s="123">
        <f>'budget and treasury'!K57</f>
        <v>0</v>
      </c>
    </row>
    <row r="1824" spans="1:11" x14ac:dyDescent="0.2">
      <c r="A1824" s="117"/>
      <c r="B1824" s="118"/>
      <c r="C1824" s="119"/>
      <c r="D1824" s="119"/>
      <c r="E1824" s="119"/>
      <c r="F1824" s="119"/>
      <c r="G1824" s="119"/>
      <c r="H1824" s="120">
        <f>'budget and treasury'!H58</f>
        <v>0</v>
      </c>
      <c r="I1824" s="120">
        <f>'budget and treasury'!I58</f>
        <v>0</v>
      </c>
      <c r="J1824" s="120">
        <f>'budget and treasury'!J58</f>
        <v>0</v>
      </c>
      <c r="K1824" s="123">
        <f>'budget and treasury'!K58</f>
        <v>0</v>
      </c>
    </row>
    <row r="1825" spans="1:11" s="116" customFormat="1" ht="15" x14ac:dyDescent="0.25">
      <c r="A1825" s="111"/>
      <c r="B1825" s="112" t="s">
        <v>105</v>
      </c>
      <c r="C1825" s="113">
        <v>1119328</v>
      </c>
      <c r="D1825" s="113">
        <v>68641.19</v>
      </c>
      <c r="E1825" s="113">
        <v>205923.57</v>
      </c>
      <c r="F1825" s="113">
        <v>913404.43</v>
      </c>
      <c r="G1825" s="113">
        <v>18.39</v>
      </c>
      <c r="H1825" s="120">
        <f>'budget and treasury'!H59</f>
        <v>0</v>
      </c>
      <c r="I1825" s="120">
        <f>'budget and treasury'!I59</f>
        <v>1119328</v>
      </c>
      <c r="J1825" s="120">
        <f>'budget and treasury'!J59</f>
        <v>1186487.68</v>
      </c>
      <c r="K1825" s="123">
        <f>'budget and treasury'!K59</f>
        <v>1257676.9408</v>
      </c>
    </row>
    <row r="1826" spans="1:11" s="116" customFormat="1" ht="15" x14ac:dyDescent="0.25">
      <c r="A1826" s="111"/>
      <c r="B1826" s="112"/>
      <c r="C1826" s="113"/>
      <c r="D1826" s="113"/>
      <c r="E1826" s="113"/>
      <c r="F1826" s="113"/>
      <c r="G1826" s="113"/>
      <c r="H1826" s="120">
        <f>'budget and treasury'!H60</f>
        <v>0</v>
      </c>
      <c r="I1826" s="120">
        <f>'budget and treasury'!I60</f>
        <v>0</v>
      </c>
      <c r="J1826" s="120">
        <f>'budget and treasury'!J60</f>
        <v>0</v>
      </c>
      <c r="K1826" s="123">
        <f>'budget and treasury'!K60</f>
        <v>0</v>
      </c>
    </row>
    <row r="1827" spans="1:11" s="116" customFormat="1" ht="15" x14ac:dyDescent="0.25">
      <c r="A1827" s="111"/>
      <c r="B1827" s="112" t="s">
        <v>125</v>
      </c>
      <c r="C1827" s="113">
        <v>1119328</v>
      </c>
      <c r="D1827" s="113">
        <v>68641.19</v>
      </c>
      <c r="E1827" s="113">
        <v>205923.57</v>
      </c>
      <c r="F1827" s="113">
        <v>913404.43</v>
      </c>
      <c r="G1827" s="113">
        <v>18.39</v>
      </c>
      <c r="H1827" s="120">
        <f>'budget and treasury'!H61</f>
        <v>0</v>
      </c>
      <c r="I1827" s="120">
        <f>'budget and treasury'!I61</f>
        <v>1119328</v>
      </c>
      <c r="J1827" s="120">
        <f>'budget and treasury'!J61</f>
        <v>1186487.68</v>
      </c>
      <c r="K1827" s="123">
        <f>'budget and treasury'!K61</f>
        <v>1257676.9408</v>
      </c>
    </row>
    <row r="1828" spans="1:11" x14ac:dyDescent="0.2">
      <c r="A1828" s="117"/>
      <c r="B1828" s="118"/>
      <c r="C1828" s="119"/>
      <c r="D1828" s="119"/>
      <c r="E1828" s="119"/>
      <c r="F1828" s="119"/>
      <c r="G1828" s="119"/>
      <c r="H1828" s="120">
        <f>'budget and treasury'!H62</f>
        <v>0</v>
      </c>
      <c r="I1828" s="120">
        <f>'budget and treasury'!I62</f>
        <v>0</v>
      </c>
      <c r="J1828" s="120">
        <f>'budget and treasury'!J62</f>
        <v>0</v>
      </c>
      <c r="K1828" s="123">
        <f>'budget and treasury'!K62</f>
        <v>0</v>
      </c>
    </row>
    <row r="1829" spans="1:11" s="116" customFormat="1" ht="15" x14ac:dyDescent="0.25">
      <c r="A1829" s="111"/>
      <c r="B1829" s="112" t="s">
        <v>127</v>
      </c>
      <c r="C1829" s="113">
        <v>1119328</v>
      </c>
      <c r="D1829" s="113">
        <v>68641.19</v>
      </c>
      <c r="E1829" s="113">
        <v>205923.57</v>
      </c>
      <c r="F1829" s="113">
        <v>913404.43</v>
      </c>
      <c r="G1829" s="113">
        <v>18.39</v>
      </c>
      <c r="H1829" s="120">
        <f>'budget and treasury'!H63</f>
        <v>0</v>
      </c>
      <c r="I1829" s="120">
        <f>'budget and treasury'!I63</f>
        <v>1119328</v>
      </c>
      <c r="J1829" s="120">
        <f>'budget and treasury'!J63</f>
        <v>1186487.68</v>
      </c>
      <c r="K1829" s="123">
        <f>'budget and treasury'!K63</f>
        <v>1257676.9408</v>
      </c>
    </row>
    <row r="1830" spans="1:11" s="116" customFormat="1" ht="15" x14ac:dyDescent="0.25">
      <c r="A1830" s="111"/>
      <c r="B1830" s="112"/>
      <c r="C1830" s="113"/>
      <c r="D1830" s="113"/>
      <c r="E1830" s="113"/>
      <c r="F1830" s="113"/>
      <c r="G1830" s="113"/>
      <c r="H1830" s="120">
        <f>'budget and treasury'!H64</f>
        <v>0</v>
      </c>
      <c r="I1830" s="120">
        <f>'budget and treasury'!I64</f>
        <v>0</v>
      </c>
      <c r="J1830" s="120">
        <f>'budget and treasury'!J64</f>
        <v>0</v>
      </c>
      <c r="K1830" s="123">
        <f>'budget and treasury'!K64</f>
        <v>0</v>
      </c>
    </row>
    <row r="1831" spans="1:11" s="116" customFormat="1" ht="15" x14ac:dyDescent="0.25">
      <c r="A1831" s="111"/>
      <c r="B1831" s="112" t="s">
        <v>128</v>
      </c>
      <c r="C1831" s="113"/>
      <c r="D1831" s="113"/>
      <c r="E1831" s="113"/>
      <c r="F1831" s="113"/>
      <c r="G1831" s="113"/>
      <c r="H1831" s="120">
        <f>'budget and treasury'!H65</f>
        <v>0</v>
      </c>
      <c r="I1831" s="120">
        <f>'budget and treasury'!I65</f>
        <v>0</v>
      </c>
      <c r="J1831" s="120">
        <f>'budget and treasury'!J65</f>
        <v>0</v>
      </c>
      <c r="K1831" s="123">
        <f>'budget and treasury'!K65</f>
        <v>0</v>
      </c>
    </row>
    <row r="1832" spans="1:11" s="116" customFormat="1" ht="15" x14ac:dyDescent="0.25">
      <c r="A1832" s="111"/>
      <c r="B1832" s="112" t="s">
        <v>129</v>
      </c>
      <c r="C1832" s="113"/>
      <c r="D1832" s="113"/>
      <c r="E1832" s="113"/>
      <c r="F1832" s="113"/>
      <c r="G1832" s="113"/>
      <c r="H1832" s="120">
        <f>'budget and treasury'!H66</f>
        <v>0</v>
      </c>
      <c r="I1832" s="120">
        <f>'budget and treasury'!I66</f>
        <v>0</v>
      </c>
      <c r="J1832" s="120">
        <f>'budget and treasury'!J66</f>
        <v>0</v>
      </c>
      <c r="K1832" s="123">
        <f>'budget and treasury'!K66</f>
        <v>0</v>
      </c>
    </row>
    <row r="1833" spans="1:11" x14ac:dyDescent="0.2">
      <c r="A1833" s="117"/>
      <c r="B1833" s="118"/>
      <c r="C1833" s="119"/>
      <c r="D1833" s="119"/>
      <c r="E1833" s="119"/>
      <c r="F1833" s="119"/>
      <c r="G1833" s="119"/>
      <c r="H1833" s="120">
        <f>'budget and treasury'!H67</f>
        <v>0</v>
      </c>
      <c r="I1833" s="120">
        <f>'budget and treasury'!I67</f>
        <v>0</v>
      </c>
      <c r="J1833" s="120">
        <f>'budget and treasury'!J67</f>
        <v>0</v>
      </c>
      <c r="K1833" s="123">
        <f>'budget and treasury'!K67</f>
        <v>0</v>
      </c>
    </row>
    <row r="1834" spans="1:11" x14ac:dyDescent="0.2">
      <c r="A1834" s="117" t="s">
        <v>783</v>
      </c>
      <c r="B1834" s="118" t="s">
        <v>130</v>
      </c>
      <c r="C1834" s="119">
        <v>489506</v>
      </c>
      <c r="D1834" s="119">
        <v>40055.96</v>
      </c>
      <c r="E1834" s="119">
        <v>251848.05</v>
      </c>
      <c r="F1834" s="119">
        <v>237657.95</v>
      </c>
      <c r="G1834" s="119">
        <v>51.44</v>
      </c>
      <c r="H1834" s="120">
        <f>'budget and treasury'!H68</f>
        <v>0</v>
      </c>
      <c r="I1834" s="120">
        <f>'budget and treasury'!I68</f>
        <v>489506</v>
      </c>
      <c r="J1834" s="120">
        <f>'budget and treasury'!J68</f>
        <v>518876.36</v>
      </c>
      <c r="K1834" s="123">
        <f>'budget and treasury'!K68</f>
        <v>550008.94160000002</v>
      </c>
    </row>
    <row r="1835" spans="1:11" x14ac:dyDescent="0.2">
      <c r="A1835" s="117" t="s">
        <v>784</v>
      </c>
      <c r="B1835" s="118" t="s">
        <v>131</v>
      </c>
      <c r="C1835" s="119">
        <v>57283</v>
      </c>
      <c r="D1835" s="119">
        <v>0</v>
      </c>
      <c r="E1835" s="119">
        <v>0</v>
      </c>
      <c r="F1835" s="119">
        <v>57283</v>
      </c>
      <c r="G1835" s="119">
        <v>0</v>
      </c>
      <c r="H1835" s="120">
        <f>'budget and treasury'!H69</f>
        <v>0</v>
      </c>
      <c r="I1835" s="120">
        <f>'budget and treasury'!I69</f>
        <v>57283</v>
      </c>
      <c r="J1835" s="120">
        <f>'budget and treasury'!J69</f>
        <v>60719.98</v>
      </c>
      <c r="K1835" s="123">
        <f>'budget and treasury'!K69</f>
        <v>64363.178800000002</v>
      </c>
    </row>
    <row r="1836" spans="1:11" x14ac:dyDescent="0.2">
      <c r="A1836" s="117" t="s">
        <v>785</v>
      </c>
      <c r="B1836" s="118" t="s">
        <v>132</v>
      </c>
      <c r="C1836" s="119">
        <v>0</v>
      </c>
      <c r="D1836" s="119">
        <v>0</v>
      </c>
      <c r="E1836" s="119">
        <v>3525</v>
      </c>
      <c r="F1836" s="119">
        <v>-3525</v>
      </c>
      <c r="G1836" s="119">
        <v>0</v>
      </c>
      <c r="H1836" s="120">
        <f>'budget and treasury'!H70</f>
        <v>0</v>
      </c>
      <c r="I1836" s="120">
        <f>'budget and treasury'!I70</f>
        <v>0</v>
      </c>
      <c r="J1836" s="120">
        <f>'budget and treasury'!J70</f>
        <v>0</v>
      </c>
      <c r="K1836" s="123">
        <f>'budget and treasury'!K70</f>
        <v>0</v>
      </c>
    </row>
    <row r="1837" spans="1:11" x14ac:dyDescent="0.2">
      <c r="A1837" s="117" t="s">
        <v>786</v>
      </c>
      <c r="B1837" s="118" t="s">
        <v>133</v>
      </c>
      <c r="C1837" s="119">
        <v>0</v>
      </c>
      <c r="D1837" s="119">
        <v>852.37</v>
      </c>
      <c r="E1837" s="119">
        <v>5114.22</v>
      </c>
      <c r="F1837" s="119">
        <v>-5114.22</v>
      </c>
      <c r="G1837" s="119">
        <v>0</v>
      </c>
      <c r="H1837" s="120">
        <f>'budget and treasury'!H71</f>
        <v>0</v>
      </c>
      <c r="I1837" s="120">
        <f>'budget and treasury'!I71</f>
        <v>0</v>
      </c>
      <c r="J1837" s="120">
        <f>'budget and treasury'!J71</f>
        <v>0</v>
      </c>
      <c r="K1837" s="123">
        <f>'budget and treasury'!K71</f>
        <v>0</v>
      </c>
    </row>
    <row r="1838" spans="1:11" x14ac:dyDescent="0.2">
      <c r="A1838" s="117" t="s">
        <v>787</v>
      </c>
      <c r="B1838" s="118" t="s">
        <v>135</v>
      </c>
      <c r="C1838" s="119">
        <v>16093</v>
      </c>
      <c r="D1838" s="119">
        <v>0</v>
      </c>
      <c r="E1838" s="119">
        <v>0</v>
      </c>
      <c r="F1838" s="119">
        <v>16093</v>
      </c>
      <c r="G1838" s="119">
        <v>0</v>
      </c>
      <c r="H1838" s="120">
        <f>'budget and treasury'!H72</f>
        <v>0</v>
      </c>
      <c r="I1838" s="120">
        <f>'budget and treasury'!I72</f>
        <v>16093</v>
      </c>
      <c r="J1838" s="120">
        <f>'budget and treasury'!J72</f>
        <v>17058.580000000002</v>
      </c>
      <c r="K1838" s="123">
        <f>'budget and treasury'!K72</f>
        <v>18082.094800000003</v>
      </c>
    </row>
    <row r="1839" spans="1:11" x14ac:dyDescent="0.2">
      <c r="A1839" s="117" t="s">
        <v>788</v>
      </c>
      <c r="B1839" s="118" t="s">
        <v>137</v>
      </c>
      <c r="C1839" s="119">
        <v>25765</v>
      </c>
      <c r="D1839" s="119">
        <v>0</v>
      </c>
      <c r="E1839" s="119">
        <v>0</v>
      </c>
      <c r="F1839" s="119">
        <v>25765</v>
      </c>
      <c r="G1839" s="119">
        <v>0</v>
      </c>
      <c r="H1839" s="120">
        <f>'budget and treasury'!H73</f>
        <v>0</v>
      </c>
      <c r="I1839" s="120">
        <f>'budget and treasury'!I73</f>
        <v>25765</v>
      </c>
      <c r="J1839" s="120">
        <f>'budget and treasury'!J73</f>
        <v>27310.9</v>
      </c>
      <c r="K1839" s="123">
        <f>'budget and treasury'!K73</f>
        <v>28949.554</v>
      </c>
    </row>
    <row r="1840" spans="1:11" x14ac:dyDescent="0.2">
      <c r="A1840" s="117"/>
      <c r="B1840" s="118"/>
      <c r="C1840" s="119"/>
      <c r="D1840" s="119"/>
      <c r="E1840" s="119"/>
      <c r="F1840" s="119"/>
      <c r="G1840" s="119"/>
      <c r="H1840" s="120">
        <f>'budget and treasury'!H74</f>
        <v>0</v>
      </c>
      <c r="I1840" s="120">
        <f>'budget and treasury'!I74</f>
        <v>0</v>
      </c>
      <c r="J1840" s="120">
        <f>'budget and treasury'!J74</f>
        <v>0</v>
      </c>
      <c r="K1840" s="123">
        <f>'budget and treasury'!K74</f>
        <v>0</v>
      </c>
    </row>
    <row r="1841" spans="1:11" s="116" customFormat="1" ht="15" x14ac:dyDescent="0.25">
      <c r="A1841" s="111"/>
      <c r="B1841" s="112" t="s">
        <v>143</v>
      </c>
      <c r="C1841" s="113">
        <v>588647</v>
      </c>
      <c r="D1841" s="113">
        <v>40908.33</v>
      </c>
      <c r="E1841" s="113">
        <v>260487.27</v>
      </c>
      <c r="F1841" s="113">
        <v>328159.73</v>
      </c>
      <c r="G1841" s="113">
        <v>44.25</v>
      </c>
      <c r="H1841" s="120">
        <f>'budget and treasury'!H75</f>
        <v>0</v>
      </c>
      <c r="I1841" s="120">
        <f>'budget and treasury'!I75</f>
        <v>588647</v>
      </c>
      <c r="J1841" s="120">
        <f>'budget and treasury'!J75</f>
        <v>623965.81999999995</v>
      </c>
      <c r="K1841" s="123">
        <f>'budget and treasury'!K75</f>
        <v>661403.76919999998</v>
      </c>
    </row>
    <row r="1842" spans="1:11" s="116" customFormat="1" ht="15" x14ac:dyDescent="0.25">
      <c r="A1842" s="111"/>
      <c r="B1842" s="112"/>
      <c r="C1842" s="113"/>
      <c r="D1842" s="113"/>
      <c r="E1842" s="113"/>
      <c r="F1842" s="113"/>
      <c r="G1842" s="113"/>
      <c r="H1842" s="120">
        <f>'budget and treasury'!H76</f>
        <v>0</v>
      </c>
      <c r="I1842" s="120">
        <f>'budget and treasury'!I76</f>
        <v>0</v>
      </c>
      <c r="J1842" s="120">
        <f>'budget and treasury'!J76</f>
        <v>0</v>
      </c>
      <c r="K1842" s="123">
        <f>'budget and treasury'!K76</f>
        <v>0</v>
      </c>
    </row>
    <row r="1843" spans="1:11" s="116" customFormat="1" ht="15" x14ac:dyDescent="0.25">
      <c r="A1843" s="111"/>
      <c r="B1843" s="112" t="s">
        <v>144</v>
      </c>
      <c r="C1843" s="113"/>
      <c r="D1843" s="113"/>
      <c r="E1843" s="113"/>
      <c r="F1843" s="113"/>
      <c r="G1843" s="113"/>
      <c r="H1843" s="120">
        <f>'budget and treasury'!H77</f>
        <v>0</v>
      </c>
      <c r="I1843" s="120">
        <f>'budget and treasury'!I77</f>
        <v>0</v>
      </c>
      <c r="J1843" s="120">
        <f>'budget and treasury'!J77</f>
        <v>0</v>
      </c>
      <c r="K1843" s="123">
        <f>'budget and treasury'!K77</f>
        <v>0</v>
      </c>
    </row>
    <row r="1844" spans="1:11" x14ac:dyDescent="0.2">
      <c r="A1844" s="117"/>
      <c r="B1844" s="118"/>
      <c r="C1844" s="119"/>
      <c r="D1844" s="119"/>
      <c r="E1844" s="119"/>
      <c r="F1844" s="119"/>
      <c r="G1844" s="119"/>
      <c r="H1844" s="120">
        <f>'budget and treasury'!H78</f>
        <v>0</v>
      </c>
      <c r="I1844" s="120">
        <f>'budget and treasury'!I78</f>
        <v>0</v>
      </c>
      <c r="J1844" s="120">
        <f>'budget and treasury'!J78</f>
        <v>0</v>
      </c>
      <c r="K1844" s="123">
        <f>'budget and treasury'!K78</f>
        <v>0</v>
      </c>
    </row>
    <row r="1845" spans="1:11" x14ac:dyDescent="0.2">
      <c r="A1845" s="117" t="s">
        <v>789</v>
      </c>
      <c r="B1845" s="118" t="s">
        <v>145</v>
      </c>
      <c r="C1845" s="119">
        <v>152</v>
      </c>
      <c r="D1845" s="119">
        <v>17.5</v>
      </c>
      <c r="E1845" s="119">
        <v>96.25</v>
      </c>
      <c r="F1845" s="119">
        <v>55.75</v>
      </c>
      <c r="G1845" s="119">
        <v>63.32</v>
      </c>
      <c r="H1845" s="120">
        <f>'budget and treasury'!H79</f>
        <v>0</v>
      </c>
      <c r="I1845" s="120">
        <f>'budget and treasury'!I79</f>
        <v>152</v>
      </c>
      <c r="J1845" s="120">
        <f>'budget and treasury'!J79</f>
        <v>161.12</v>
      </c>
      <c r="K1845" s="123">
        <f>'budget and treasury'!K79</f>
        <v>170.78720000000001</v>
      </c>
    </row>
    <row r="1846" spans="1:11" x14ac:dyDescent="0.2">
      <c r="A1846" s="117" t="s">
        <v>790</v>
      </c>
      <c r="B1846" s="118" t="s">
        <v>146</v>
      </c>
      <c r="C1846" s="119">
        <v>67190</v>
      </c>
      <c r="D1846" s="119">
        <v>1161.5999999999999</v>
      </c>
      <c r="E1846" s="119">
        <v>15124.8</v>
      </c>
      <c r="F1846" s="119">
        <v>52065.2</v>
      </c>
      <c r="G1846" s="119">
        <v>22.51</v>
      </c>
      <c r="H1846" s="120">
        <f>'budget and treasury'!H80</f>
        <v>0</v>
      </c>
      <c r="I1846" s="120">
        <f>'budget and treasury'!I80</f>
        <v>67190</v>
      </c>
      <c r="J1846" s="120">
        <f>'budget and treasury'!J80</f>
        <v>71221.399999999994</v>
      </c>
      <c r="K1846" s="123">
        <f>'budget and treasury'!K80</f>
        <v>75494.683999999994</v>
      </c>
    </row>
    <row r="1847" spans="1:11" x14ac:dyDescent="0.2">
      <c r="A1847" s="117" t="s">
        <v>791</v>
      </c>
      <c r="B1847" s="118" t="s">
        <v>147</v>
      </c>
      <c r="C1847" s="119">
        <v>107691</v>
      </c>
      <c r="D1847" s="119">
        <v>7210.07</v>
      </c>
      <c r="E1847" s="119">
        <v>48705.69</v>
      </c>
      <c r="F1847" s="119">
        <v>58985.31</v>
      </c>
      <c r="G1847" s="119">
        <v>45.22</v>
      </c>
      <c r="H1847" s="120">
        <f>'budget and treasury'!H81</f>
        <v>0</v>
      </c>
      <c r="I1847" s="120">
        <f>'budget and treasury'!I81</f>
        <v>107691</v>
      </c>
      <c r="J1847" s="120">
        <f>'budget and treasury'!J81</f>
        <v>114152.46</v>
      </c>
      <c r="K1847" s="123">
        <f>'budget and treasury'!K81</f>
        <v>121001.6076</v>
      </c>
    </row>
    <row r="1848" spans="1:11" x14ac:dyDescent="0.2">
      <c r="A1848" s="117" t="s">
        <v>792</v>
      </c>
      <c r="B1848" s="118" t="s">
        <v>148</v>
      </c>
      <c r="C1848" s="119">
        <v>3569</v>
      </c>
      <c r="D1848" s="119">
        <v>297.44</v>
      </c>
      <c r="E1848" s="119">
        <v>1635.92</v>
      </c>
      <c r="F1848" s="119">
        <v>1933.08</v>
      </c>
      <c r="G1848" s="119">
        <v>45.83</v>
      </c>
      <c r="H1848" s="120">
        <f>'budget and treasury'!H82</f>
        <v>0</v>
      </c>
      <c r="I1848" s="120">
        <f>'budget and treasury'!I82</f>
        <v>3569</v>
      </c>
      <c r="J1848" s="120">
        <f>'budget and treasury'!J82</f>
        <v>3783.14</v>
      </c>
      <c r="K1848" s="123">
        <f>'budget and treasury'!K82</f>
        <v>4010.1284000000001</v>
      </c>
    </row>
    <row r="1849" spans="1:11" x14ac:dyDescent="0.2">
      <c r="A1849" s="117"/>
      <c r="B1849" s="118"/>
      <c r="C1849" s="119"/>
      <c r="D1849" s="119"/>
      <c r="E1849" s="119"/>
      <c r="F1849" s="119"/>
      <c r="G1849" s="119"/>
      <c r="H1849" s="120">
        <f>'budget and treasury'!H83</f>
        <v>0</v>
      </c>
      <c r="I1849" s="120">
        <f>'budget and treasury'!I83</f>
        <v>0</v>
      </c>
      <c r="J1849" s="120">
        <f>'budget and treasury'!J83</f>
        <v>0</v>
      </c>
      <c r="K1849" s="123">
        <f>'budget and treasury'!K83</f>
        <v>0</v>
      </c>
    </row>
    <row r="1850" spans="1:11" s="116" customFormat="1" ht="15" x14ac:dyDescent="0.25">
      <c r="A1850" s="111"/>
      <c r="B1850" s="112" t="s">
        <v>149</v>
      </c>
      <c r="C1850" s="113">
        <v>178602</v>
      </c>
      <c r="D1850" s="113">
        <v>8686.61</v>
      </c>
      <c r="E1850" s="113">
        <v>65562.66</v>
      </c>
      <c r="F1850" s="113">
        <v>113039.34</v>
      </c>
      <c r="G1850" s="113">
        <v>36.700000000000003</v>
      </c>
      <c r="H1850" s="120">
        <f>'budget and treasury'!H84</f>
        <v>0</v>
      </c>
      <c r="I1850" s="120">
        <f>'budget and treasury'!I84</f>
        <v>178602</v>
      </c>
      <c r="J1850" s="120">
        <f>'budget and treasury'!J84</f>
        <v>189318.12</v>
      </c>
      <c r="K1850" s="123">
        <f>'budget and treasury'!K84</f>
        <v>200677.2072</v>
      </c>
    </row>
    <row r="1851" spans="1:11" s="116" customFormat="1" ht="15" x14ac:dyDescent="0.25">
      <c r="A1851" s="111"/>
      <c r="B1851" s="112"/>
      <c r="C1851" s="113"/>
      <c r="D1851" s="113"/>
      <c r="E1851" s="113"/>
      <c r="F1851" s="113"/>
      <c r="G1851" s="113"/>
      <c r="H1851" s="120">
        <f>'budget and treasury'!H85</f>
        <v>0</v>
      </c>
      <c r="I1851" s="120">
        <f>'budget and treasury'!I85</f>
        <v>0</v>
      </c>
      <c r="J1851" s="120">
        <f>'budget and treasury'!J85</f>
        <v>0</v>
      </c>
      <c r="K1851" s="123">
        <f>'budget and treasury'!K85</f>
        <v>0</v>
      </c>
    </row>
    <row r="1852" spans="1:11" s="116" customFormat="1" ht="15" x14ac:dyDescent="0.25">
      <c r="A1852" s="111"/>
      <c r="B1852" s="112" t="s">
        <v>150</v>
      </c>
      <c r="C1852" s="113"/>
      <c r="D1852" s="113"/>
      <c r="E1852" s="113"/>
      <c r="F1852" s="113"/>
      <c r="G1852" s="113"/>
      <c r="H1852" s="120">
        <f>'budget and treasury'!H86</f>
        <v>0</v>
      </c>
      <c r="I1852" s="120">
        <f>'budget and treasury'!I86</f>
        <v>0</v>
      </c>
      <c r="J1852" s="120">
        <f>'budget and treasury'!J86</f>
        <v>0</v>
      </c>
      <c r="K1852" s="123">
        <f>'budget and treasury'!K86</f>
        <v>0</v>
      </c>
    </row>
    <row r="1853" spans="1:11" x14ac:dyDescent="0.2">
      <c r="A1853" s="117"/>
      <c r="B1853" s="118"/>
      <c r="C1853" s="119"/>
      <c r="D1853" s="119"/>
      <c r="E1853" s="119"/>
      <c r="F1853" s="119"/>
      <c r="G1853" s="119"/>
      <c r="H1853" s="120">
        <f>'budget and treasury'!H87</f>
        <v>0</v>
      </c>
      <c r="I1853" s="120">
        <f>'budget and treasury'!I87</f>
        <v>0</v>
      </c>
      <c r="J1853" s="120">
        <f>'budget and treasury'!J87</f>
        <v>0</v>
      </c>
      <c r="K1853" s="123">
        <f>'budget and treasury'!K87</f>
        <v>0</v>
      </c>
    </row>
    <row r="1854" spans="1:11" x14ac:dyDescent="0.2">
      <c r="A1854" s="117" t="s">
        <v>793</v>
      </c>
      <c r="B1854" s="118" t="s">
        <v>151</v>
      </c>
      <c r="C1854" s="119">
        <v>6280</v>
      </c>
      <c r="D1854" s="119">
        <v>0</v>
      </c>
      <c r="E1854" s="119">
        <v>0</v>
      </c>
      <c r="F1854" s="119">
        <v>6280</v>
      </c>
      <c r="G1854" s="119">
        <v>0</v>
      </c>
      <c r="H1854" s="120">
        <f>'budget and treasury'!H88</f>
        <v>0</v>
      </c>
      <c r="I1854" s="120">
        <f>'budget and treasury'!I88</f>
        <v>6280</v>
      </c>
      <c r="J1854" s="120">
        <f>'budget and treasury'!J88</f>
        <v>6656.8</v>
      </c>
      <c r="K1854" s="123">
        <f>'budget and treasury'!K88</f>
        <v>7056.2080000000005</v>
      </c>
    </row>
    <row r="1855" spans="1:11" x14ac:dyDescent="0.2">
      <c r="A1855" s="117" t="s">
        <v>794</v>
      </c>
      <c r="B1855" s="118" t="s">
        <v>152</v>
      </c>
      <c r="C1855" s="119">
        <v>6338</v>
      </c>
      <c r="D1855" s="119">
        <v>0</v>
      </c>
      <c r="E1855" s="119">
        <v>0</v>
      </c>
      <c r="F1855" s="119">
        <v>6338</v>
      </c>
      <c r="G1855" s="119">
        <v>0</v>
      </c>
      <c r="H1855" s="120">
        <f>'budget and treasury'!H89</f>
        <v>0</v>
      </c>
      <c r="I1855" s="120">
        <f>'budget and treasury'!I89</f>
        <v>6338</v>
      </c>
      <c r="J1855" s="120">
        <f>'budget and treasury'!J89</f>
        <v>6718.28</v>
      </c>
      <c r="K1855" s="123">
        <f>'budget and treasury'!K89</f>
        <v>7121.3768</v>
      </c>
    </row>
    <row r="1856" spans="1:11" x14ac:dyDescent="0.2">
      <c r="A1856" s="117" t="s">
        <v>795</v>
      </c>
      <c r="B1856" s="118" t="s">
        <v>153</v>
      </c>
      <c r="C1856" s="119">
        <v>8764</v>
      </c>
      <c r="D1856" s="119">
        <v>0</v>
      </c>
      <c r="E1856" s="119">
        <v>0</v>
      </c>
      <c r="F1856" s="119">
        <v>8764</v>
      </c>
      <c r="G1856" s="119">
        <v>0</v>
      </c>
      <c r="H1856" s="120">
        <f>'budget and treasury'!H90</f>
        <v>0</v>
      </c>
      <c r="I1856" s="120">
        <f>'budget and treasury'!I90</f>
        <v>8764</v>
      </c>
      <c r="J1856" s="120">
        <f>'budget and treasury'!J90</f>
        <v>9289.84</v>
      </c>
      <c r="K1856" s="123">
        <f>'budget and treasury'!K90</f>
        <v>9847.2304000000004</v>
      </c>
    </row>
    <row r="1857" spans="1:11" x14ac:dyDescent="0.2">
      <c r="A1857" s="117"/>
      <c r="B1857" s="118"/>
      <c r="C1857" s="119"/>
      <c r="D1857" s="119"/>
      <c r="E1857" s="119"/>
      <c r="F1857" s="119"/>
      <c r="G1857" s="119"/>
      <c r="H1857" s="120">
        <f>'budget and treasury'!H91</f>
        <v>0</v>
      </c>
      <c r="I1857" s="120">
        <f>'budget and treasury'!I91</f>
        <v>0</v>
      </c>
      <c r="J1857" s="120">
        <f>'budget and treasury'!J91</f>
        <v>0</v>
      </c>
      <c r="K1857" s="123">
        <f>'budget and treasury'!K91</f>
        <v>0</v>
      </c>
    </row>
    <row r="1858" spans="1:11" s="116" customFormat="1" ht="15" x14ac:dyDescent="0.25">
      <c r="A1858" s="111"/>
      <c r="B1858" s="112" t="s">
        <v>154</v>
      </c>
      <c r="C1858" s="113">
        <v>21382</v>
      </c>
      <c r="D1858" s="113">
        <v>0</v>
      </c>
      <c r="E1858" s="113">
        <v>0</v>
      </c>
      <c r="F1858" s="113">
        <v>21382</v>
      </c>
      <c r="G1858" s="113">
        <v>0</v>
      </c>
      <c r="H1858" s="120">
        <f>'budget and treasury'!H92</f>
        <v>0</v>
      </c>
      <c r="I1858" s="120">
        <f>'budget and treasury'!I92</f>
        <v>21382</v>
      </c>
      <c r="J1858" s="120">
        <f>'budget and treasury'!J92</f>
        <v>22664.92</v>
      </c>
      <c r="K1858" s="123">
        <f>'budget and treasury'!K92</f>
        <v>24024.815199999997</v>
      </c>
    </row>
    <row r="1859" spans="1:11" s="116" customFormat="1" ht="15" x14ac:dyDescent="0.25">
      <c r="A1859" s="111"/>
      <c r="B1859" s="112"/>
      <c r="C1859" s="113"/>
      <c r="D1859" s="113"/>
      <c r="E1859" s="113"/>
      <c r="F1859" s="113"/>
      <c r="G1859" s="113"/>
      <c r="H1859" s="120">
        <f>'budget and treasury'!H93</f>
        <v>0</v>
      </c>
      <c r="I1859" s="120">
        <f>'budget and treasury'!I93</f>
        <v>0</v>
      </c>
      <c r="J1859" s="120">
        <f>'budget and treasury'!J93</f>
        <v>0</v>
      </c>
      <c r="K1859" s="123">
        <f>'budget and treasury'!K93</f>
        <v>0</v>
      </c>
    </row>
    <row r="1860" spans="1:11" s="116" customFormat="1" ht="15" x14ac:dyDescent="0.25">
      <c r="A1860" s="111"/>
      <c r="B1860" s="112" t="s">
        <v>155</v>
      </c>
      <c r="C1860" s="113">
        <v>788631</v>
      </c>
      <c r="D1860" s="113">
        <v>49594.94</v>
      </c>
      <c r="E1860" s="113">
        <v>326049.93</v>
      </c>
      <c r="F1860" s="113">
        <v>462581.07</v>
      </c>
      <c r="G1860" s="113">
        <v>41.34</v>
      </c>
      <c r="H1860" s="120">
        <f>'budget and treasury'!H94</f>
        <v>0</v>
      </c>
      <c r="I1860" s="120">
        <f>'budget and treasury'!I94</f>
        <v>788631</v>
      </c>
      <c r="J1860" s="120">
        <f>'budget and treasury'!J94</f>
        <v>835948.86</v>
      </c>
      <c r="K1860" s="123">
        <f>'budget and treasury'!K94</f>
        <v>886105.7916</v>
      </c>
    </row>
    <row r="1861" spans="1:11" s="116" customFormat="1" ht="15" x14ac:dyDescent="0.25">
      <c r="A1861" s="111"/>
      <c r="B1861" s="112"/>
      <c r="C1861" s="113"/>
      <c r="D1861" s="113"/>
      <c r="E1861" s="113"/>
      <c r="F1861" s="113"/>
      <c r="G1861" s="113"/>
      <c r="H1861" s="120">
        <f>'budget and treasury'!H95</f>
        <v>0</v>
      </c>
      <c r="I1861" s="120">
        <f>'budget and treasury'!I95</f>
        <v>0</v>
      </c>
      <c r="J1861" s="120">
        <f>'budget and treasury'!J95</f>
        <v>0</v>
      </c>
      <c r="K1861" s="123">
        <f>'budget and treasury'!K95</f>
        <v>0</v>
      </c>
    </row>
    <row r="1862" spans="1:11" s="116" customFormat="1" ht="15" x14ac:dyDescent="0.25">
      <c r="A1862" s="111"/>
      <c r="B1862" s="112" t="s">
        <v>156</v>
      </c>
      <c r="C1862" s="113">
        <v>1907959</v>
      </c>
      <c r="D1862" s="113">
        <v>118236.13</v>
      </c>
      <c r="E1862" s="113">
        <v>531973.5</v>
      </c>
      <c r="F1862" s="113">
        <v>1375985.5</v>
      </c>
      <c r="G1862" s="113">
        <v>27.88</v>
      </c>
      <c r="H1862" s="120">
        <f>'budget and treasury'!H96</f>
        <v>0</v>
      </c>
      <c r="I1862" s="120">
        <f>'budget and treasury'!I96</f>
        <v>1907959</v>
      </c>
      <c r="J1862" s="120">
        <f>'budget and treasury'!J96</f>
        <v>2022436.54</v>
      </c>
      <c r="K1862" s="123">
        <f>'budget and treasury'!K96</f>
        <v>2143782.7324000001</v>
      </c>
    </row>
    <row r="1863" spans="1:11" s="116" customFormat="1" ht="15" x14ac:dyDescent="0.25">
      <c r="A1863" s="111"/>
      <c r="B1863" s="112"/>
      <c r="C1863" s="113"/>
      <c r="D1863" s="113"/>
      <c r="E1863" s="113"/>
      <c r="F1863" s="113"/>
      <c r="G1863" s="113"/>
      <c r="H1863" s="120">
        <f>'budget and treasury'!H97</f>
        <v>0</v>
      </c>
      <c r="I1863" s="120">
        <f>'budget and treasury'!I97</f>
        <v>0</v>
      </c>
      <c r="J1863" s="120">
        <f>'budget and treasury'!J97</f>
        <v>0</v>
      </c>
      <c r="K1863" s="123">
        <f>'budget and treasury'!K97</f>
        <v>0</v>
      </c>
    </row>
    <row r="1864" spans="1:11" s="116" customFormat="1" ht="15" x14ac:dyDescent="0.25">
      <c r="A1864" s="111"/>
      <c r="B1864" s="112" t="s">
        <v>186</v>
      </c>
      <c r="C1864" s="113"/>
      <c r="D1864" s="113"/>
      <c r="E1864" s="113"/>
      <c r="F1864" s="113"/>
      <c r="G1864" s="113"/>
      <c r="H1864" s="120">
        <f>'budget and treasury'!H98</f>
        <v>0</v>
      </c>
      <c r="I1864" s="120">
        <f>'budget and treasury'!I98</f>
        <v>0</v>
      </c>
      <c r="J1864" s="120">
        <f>'budget and treasury'!J98</f>
        <v>0</v>
      </c>
      <c r="K1864" s="123">
        <f>'budget and treasury'!K98</f>
        <v>0</v>
      </c>
    </row>
    <row r="1865" spans="1:11" s="116" customFormat="1" ht="15" x14ac:dyDescent="0.25">
      <c r="A1865" s="111"/>
      <c r="B1865" s="112" t="s">
        <v>187</v>
      </c>
      <c r="C1865" s="113"/>
      <c r="D1865" s="113"/>
      <c r="E1865" s="113"/>
      <c r="F1865" s="113"/>
      <c r="G1865" s="113"/>
      <c r="H1865" s="120">
        <f>'budget and treasury'!H99</f>
        <v>0</v>
      </c>
      <c r="I1865" s="120">
        <f>'budget and treasury'!I99</f>
        <v>0</v>
      </c>
      <c r="J1865" s="120">
        <f>'budget and treasury'!J99</f>
        <v>0</v>
      </c>
      <c r="K1865" s="123">
        <f>'budget and treasury'!K99</f>
        <v>0</v>
      </c>
    </row>
    <row r="1866" spans="1:11" x14ac:dyDescent="0.2">
      <c r="A1866" s="117"/>
      <c r="B1866" s="118"/>
      <c r="C1866" s="119"/>
      <c r="D1866" s="119"/>
      <c r="E1866" s="119"/>
      <c r="F1866" s="119"/>
      <c r="G1866" s="119"/>
      <c r="H1866" s="120">
        <f>'budget and treasury'!H100</f>
        <v>0</v>
      </c>
      <c r="I1866" s="120">
        <f>'budget and treasury'!I100</f>
        <v>0</v>
      </c>
      <c r="J1866" s="120">
        <f>'budget and treasury'!J100</f>
        <v>0</v>
      </c>
      <c r="K1866" s="123">
        <f>'budget and treasury'!K100</f>
        <v>0</v>
      </c>
    </row>
    <row r="1867" spans="1:11" x14ac:dyDescent="0.2">
      <c r="A1867" s="117" t="s">
        <v>796</v>
      </c>
      <c r="B1867" s="118" t="s">
        <v>192</v>
      </c>
      <c r="C1867" s="119">
        <v>800000</v>
      </c>
      <c r="D1867" s="119">
        <v>0</v>
      </c>
      <c r="E1867" s="119">
        <v>587391.30000000005</v>
      </c>
      <c r="F1867" s="119">
        <v>212608.7</v>
      </c>
      <c r="G1867" s="119">
        <v>73.42</v>
      </c>
      <c r="H1867" s="120">
        <f>'budget and treasury'!H101</f>
        <v>500000</v>
      </c>
      <c r="I1867" s="120">
        <f>'budget and treasury'!I101</f>
        <v>1300000</v>
      </c>
      <c r="J1867" s="120">
        <f>'budget and treasury'!J101</f>
        <v>800000</v>
      </c>
      <c r="K1867" s="123">
        <f>'budget and treasury'!K101</f>
        <v>848000</v>
      </c>
    </row>
    <row r="1868" spans="1:11" x14ac:dyDescent="0.2">
      <c r="A1868" s="117"/>
      <c r="B1868" s="118"/>
      <c r="C1868" s="119"/>
      <c r="D1868" s="119"/>
      <c r="E1868" s="119"/>
      <c r="F1868" s="119"/>
      <c r="G1868" s="119"/>
      <c r="H1868" s="120">
        <f>'budget and treasury'!H102</f>
        <v>0</v>
      </c>
      <c r="I1868" s="120">
        <f>'budget and treasury'!I102</f>
        <v>0</v>
      </c>
      <c r="J1868" s="120">
        <f>'budget and treasury'!J102</f>
        <v>0</v>
      </c>
      <c r="K1868" s="123">
        <f>'budget and treasury'!K102</f>
        <v>0</v>
      </c>
    </row>
    <row r="1869" spans="1:11" s="116" customFormat="1" ht="15" x14ac:dyDescent="0.25">
      <c r="A1869" s="111"/>
      <c r="B1869" s="112" t="s">
        <v>196</v>
      </c>
      <c r="C1869" s="113">
        <v>800000</v>
      </c>
      <c r="D1869" s="113">
        <v>0</v>
      </c>
      <c r="E1869" s="113">
        <v>587391.30000000005</v>
      </c>
      <c r="F1869" s="113">
        <v>212608.7</v>
      </c>
      <c r="G1869" s="113">
        <v>73.42</v>
      </c>
      <c r="H1869" s="120">
        <f>'budget and treasury'!H103</f>
        <v>500000</v>
      </c>
      <c r="I1869" s="120">
        <f>'budget and treasury'!I103</f>
        <v>1300000</v>
      </c>
      <c r="J1869" s="120">
        <f>'budget and treasury'!J103</f>
        <v>1378000</v>
      </c>
      <c r="K1869" s="123">
        <f>'budget and treasury'!K103</f>
        <v>1460680</v>
      </c>
    </row>
    <row r="1870" spans="1:11" s="116" customFormat="1" ht="15" x14ac:dyDescent="0.25">
      <c r="A1870" s="111"/>
      <c r="B1870" s="112"/>
      <c r="C1870" s="113"/>
      <c r="D1870" s="113"/>
      <c r="E1870" s="113"/>
      <c r="F1870" s="113"/>
      <c r="G1870" s="113"/>
      <c r="H1870" s="120">
        <f>'budget and treasury'!H104</f>
        <v>0</v>
      </c>
      <c r="I1870" s="120">
        <f>'budget and treasury'!I104</f>
        <v>0</v>
      </c>
      <c r="J1870" s="120">
        <f>'budget and treasury'!J104</f>
        <v>0</v>
      </c>
      <c r="K1870" s="123">
        <f>'budget and treasury'!K104</f>
        <v>0</v>
      </c>
    </row>
    <row r="1871" spans="1:11" s="116" customFormat="1" ht="15" x14ac:dyDescent="0.25">
      <c r="A1871" s="111"/>
      <c r="B1871" s="112" t="s">
        <v>197</v>
      </c>
      <c r="C1871" s="113"/>
      <c r="D1871" s="113"/>
      <c r="E1871" s="113"/>
      <c r="F1871" s="113"/>
      <c r="G1871" s="113"/>
      <c r="H1871" s="120">
        <f>'budget and treasury'!H105</f>
        <v>0</v>
      </c>
      <c r="I1871" s="120">
        <f>'budget and treasury'!I105</f>
        <v>0</v>
      </c>
      <c r="J1871" s="120">
        <f>'budget and treasury'!J105</f>
        <v>0</v>
      </c>
      <c r="K1871" s="123">
        <f>'budget and treasury'!K105</f>
        <v>0</v>
      </c>
    </row>
    <row r="1872" spans="1:11" s="116" customFormat="1" ht="15" x14ac:dyDescent="0.25">
      <c r="A1872" s="111"/>
      <c r="B1872" s="112"/>
      <c r="C1872" s="113"/>
      <c r="D1872" s="113"/>
      <c r="E1872" s="113"/>
      <c r="F1872" s="113"/>
      <c r="G1872" s="113"/>
      <c r="H1872" s="120">
        <f>'budget and treasury'!H106</f>
        <v>0</v>
      </c>
      <c r="I1872" s="120">
        <f>'budget and treasury'!I106</f>
        <v>0</v>
      </c>
      <c r="J1872" s="120">
        <f>'budget and treasury'!J106</f>
        <v>0</v>
      </c>
      <c r="K1872" s="123">
        <f>'budget and treasury'!K106</f>
        <v>0</v>
      </c>
    </row>
    <row r="1873" spans="1:11" x14ac:dyDescent="0.2">
      <c r="A1873" s="117" t="s">
        <v>797</v>
      </c>
      <c r="B1873" s="118" t="s">
        <v>198</v>
      </c>
      <c r="C1873" s="119">
        <v>2500000</v>
      </c>
      <c r="D1873" s="119">
        <v>-361233.8</v>
      </c>
      <c r="E1873" s="119">
        <v>1146933</v>
      </c>
      <c r="F1873" s="119">
        <v>1353067</v>
      </c>
      <c r="G1873" s="119">
        <v>45.87</v>
      </c>
      <c r="H1873" s="120">
        <f>'budget and treasury'!H107</f>
        <v>0</v>
      </c>
      <c r="I1873" s="120">
        <f>'budget and treasury'!I107</f>
        <v>2500000</v>
      </c>
      <c r="J1873" s="120">
        <f>'budget and treasury'!J107</f>
        <v>2650000</v>
      </c>
      <c r="K1873" s="123">
        <f>'budget and treasury'!K107</f>
        <v>2809000</v>
      </c>
    </row>
    <row r="1874" spans="1:11" x14ac:dyDescent="0.2">
      <c r="A1874" s="117"/>
      <c r="B1874" s="118"/>
      <c r="C1874" s="119"/>
      <c r="D1874" s="119"/>
      <c r="E1874" s="119"/>
      <c r="F1874" s="119"/>
      <c r="G1874" s="119"/>
      <c r="H1874" s="120">
        <f>'budget and treasury'!H108</f>
        <v>0</v>
      </c>
      <c r="I1874" s="120">
        <f>'budget and treasury'!I108</f>
        <v>0</v>
      </c>
      <c r="J1874" s="120">
        <f>'budget and treasury'!J108</f>
        <v>0</v>
      </c>
      <c r="K1874" s="123">
        <f>'budget and treasury'!K108</f>
        <v>0</v>
      </c>
    </row>
    <row r="1875" spans="1:11" s="116" customFormat="1" ht="15" x14ac:dyDescent="0.25">
      <c r="A1875" s="111"/>
      <c r="B1875" s="112" t="s">
        <v>204</v>
      </c>
      <c r="C1875" s="113">
        <v>2500000</v>
      </c>
      <c r="D1875" s="113">
        <v>-361233.8</v>
      </c>
      <c r="E1875" s="113">
        <v>1146933</v>
      </c>
      <c r="F1875" s="113">
        <v>1353067</v>
      </c>
      <c r="G1875" s="113">
        <v>45.87</v>
      </c>
      <c r="H1875" s="120">
        <f>'budget and treasury'!H109</f>
        <v>0</v>
      </c>
      <c r="I1875" s="120">
        <f>'budget and treasury'!I109</f>
        <v>2500000</v>
      </c>
      <c r="J1875" s="120">
        <f>'budget and treasury'!J109</f>
        <v>2650000</v>
      </c>
      <c r="K1875" s="123">
        <f>'budget and treasury'!K109</f>
        <v>2809000</v>
      </c>
    </row>
    <row r="1876" spans="1:11" s="116" customFormat="1" ht="15" x14ac:dyDescent="0.25">
      <c r="A1876" s="111"/>
      <c r="B1876" s="112"/>
      <c r="C1876" s="113"/>
      <c r="D1876" s="113"/>
      <c r="E1876" s="113"/>
      <c r="F1876" s="113"/>
      <c r="G1876" s="113"/>
      <c r="H1876" s="120">
        <f>'budget and treasury'!H110</f>
        <v>0</v>
      </c>
      <c r="I1876" s="120">
        <f>'budget and treasury'!I110</f>
        <v>0</v>
      </c>
      <c r="J1876" s="120">
        <f>'budget and treasury'!J110</f>
        <v>0</v>
      </c>
      <c r="K1876" s="123">
        <f>'budget and treasury'!K110</f>
        <v>0</v>
      </c>
    </row>
    <row r="1877" spans="1:11" s="116" customFormat="1" ht="15" x14ac:dyDescent="0.25">
      <c r="A1877" s="111"/>
      <c r="B1877" s="112" t="s">
        <v>205</v>
      </c>
      <c r="C1877" s="113"/>
      <c r="D1877" s="113"/>
      <c r="E1877" s="113"/>
      <c r="F1877" s="113"/>
      <c r="G1877" s="113"/>
      <c r="H1877" s="120">
        <f>'budget and treasury'!H111</f>
        <v>0</v>
      </c>
      <c r="I1877" s="120">
        <f>'budget and treasury'!I111</f>
        <v>0</v>
      </c>
      <c r="J1877" s="120">
        <f>'budget and treasury'!J111</f>
        <v>0</v>
      </c>
      <c r="K1877" s="123">
        <f>'budget and treasury'!K111</f>
        <v>0</v>
      </c>
    </row>
    <row r="1878" spans="1:11" x14ac:dyDescent="0.2">
      <c r="A1878" s="117"/>
      <c r="B1878" s="118"/>
      <c r="C1878" s="119"/>
      <c r="D1878" s="119"/>
      <c r="E1878" s="119"/>
      <c r="F1878" s="119"/>
      <c r="G1878" s="119"/>
      <c r="H1878" s="120">
        <f>'budget and treasury'!H112</f>
        <v>0</v>
      </c>
      <c r="I1878" s="120">
        <f>'budget and treasury'!I112</f>
        <v>0</v>
      </c>
      <c r="J1878" s="120">
        <f>'budget and treasury'!J112</f>
        <v>0</v>
      </c>
      <c r="K1878" s="123">
        <f>'budget and treasury'!K112</f>
        <v>0</v>
      </c>
    </row>
    <row r="1879" spans="1:11" x14ac:dyDescent="0.2">
      <c r="A1879" s="117" t="s">
        <v>798</v>
      </c>
      <c r="B1879" s="118" t="s">
        <v>206</v>
      </c>
      <c r="C1879" s="119">
        <v>500000</v>
      </c>
      <c r="D1879" s="119">
        <v>0</v>
      </c>
      <c r="E1879" s="119">
        <v>0</v>
      </c>
      <c r="F1879" s="119">
        <v>500000</v>
      </c>
      <c r="G1879" s="119">
        <v>0</v>
      </c>
      <c r="H1879" s="120">
        <f>'budget and treasury'!H113</f>
        <v>0</v>
      </c>
      <c r="I1879" s="120">
        <f>'budget and treasury'!I113</f>
        <v>500000</v>
      </c>
      <c r="J1879" s="120">
        <f>'budget and treasury'!J113</f>
        <v>530000</v>
      </c>
      <c r="K1879" s="123">
        <f>'budget and treasury'!K113</f>
        <v>561800</v>
      </c>
    </row>
    <row r="1880" spans="1:11" x14ac:dyDescent="0.2">
      <c r="A1880" s="117"/>
      <c r="B1880" s="118"/>
      <c r="C1880" s="119"/>
      <c r="D1880" s="119"/>
      <c r="E1880" s="119"/>
      <c r="F1880" s="119"/>
      <c r="G1880" s="119"/>
      <c r="H1880" s="120">
        <f>'budget and treasury'!H114</f>
        <v>0</v>
      </c>
      <c r="I1880" s="120">
        <f>'budget and treasury'!I114</f>
        <v>0</v>
      </c>
      <c r="J1880" s="120">
        <f>'budget and treasury'!J114</f>
        <v>0</v>
      </c>
      <c r="K1880" s="123">
        <f>'budget and treasury'!K114</f>
        <v>0</v>
      </c>
    </row>
    <row r="1881" spans="1:11" s="116" customFormat="1" ht="15" x14ac:dyDescent="0.25">
      <c r="A1881" s="111"/>
      <c r="B1881" s="112" t="s">
        <v>216</v>
      </c>
      <c r="C1881" s="113">
        <v>500000</v>
      </c>
      <c r="D1881" s="113">
        <v>0</v>
      </c>
      <c r="E1881" s="113">
        <v>0</v>
      </c>
      <c r="F1881" s="113">
        <v>500000</v>
      </c>
      <c r="G1881" s="113">
        <v>0</v>
      </c>
      <c r="H1881" s="120">
        <f>'budget and treasury'!H115</f>
        <v>0</v>
      </c>
      <c r="I1881" s="120">
        <f>'budget and treasury'!I115</f>
        <v>500000</v>
      </c>
      <c r="J1881" s="120">
        <f>'budget and treasury'!J115</f>
        <v>530000</v>
      </c>
      <c r="K1881" s="123">
        <f>'budget and treasury'!K115</f>
        <v>561800</v>
      </c>
    </row>
    <row r="1882" spans="1:11" s="116" customFormat="1" ht="15" x14ac:dyDescent="0.25">
      <c r="A1882" s="111"/>
      <c r="B1882" s="112"/>
      <c r="C1882" s="113"/>
      <c r="D1882" s="113"/>
      <c r="E1882" s="113"/>
      <c r="F1882" s="113"/>
      <c r="G1882" s="113"/>
      <c r="H1882" s="120">
        <f>'budget and treasury'!H116</f>
        <v>0</v>
      </c>
      <c r="I1882" s="120">
        <f>'budget and treasury'!I116</f>
        <v>0</v>
      </c>
      <c r="J1882" s="120">
        <f>'budget and treasury'!J116</f>
        <v>0</v>
      </c>
      <c r="K1882" s="123">
        <f>'budget and treasury'!K116</f>
        <v>0</v>
      </c>
    </row>
    <row r="1883" spans="1:11" s="116" customFormat="1" ht="15" x14ac:dyDescent="0.25">
      <c r="A1883" s="111"/>
      <c r="B1883" s="112" t="s">
        <v>217</v>
      </c>
      <c r="C1883" s="113">
        <v>3800000</v>
      </c>
      <c r="D1883" s="113">
        <v>-361233.8</v>
      </c>
      <c r="E1883" s="113">
        <v>1734324.3</v>
      </c>
      <c r="F1883" s="113">
        <v>2065675.7</v>
      </c>
      <c r="G1883" s="113">
        <v>45.64</v>
      </c>
      <c r="H1883" s="120">
        <f>'budget and treasury'!H117</f>
        <v>500000</v>
      </c>
      <c r="I1883" s="120">
        <f>'budget and treasury'!I117</f>
        <v>4300000</v>
      </c>
      <c r="J1883" s="120">
        <f>'budget and treasury'!J117</f>
        <v>4558000</v>
      </c>
      <c r="K1883" s="123">
        <f>'budget and treasury'!K117</f>
        <v>4831480</v>
      </c>
    </row>
    <row r="1884" spans="1:11" s="116" customFormat="1" ht="15" x14ac:dyDescent="0.25">
      <c r="A1884" s="111"/>
      <c r="B1884" s="112"/>
      <c r="C1884" s="113"/>
      <c r="D1884" s="113"/>
      <c r="E1884" s="113"/>
      <c r="F1884" s="113"/>
      <c r="G1884" s="113"/>
      <c r="H1884" s="120">
        <f>'budget and treasury'!H118</f>
        <v>0</v>
      </c>
      <c r="I1884" s="120">
        <f>'budget and treasury'!I118</f>
        <v>0</v>
      </c>
      <c r="J1884" s="120">
        <f>'budget and treasury'!J118</f>
        <v>0</v>
      </c>
      <c r="K1884" s="123">
        <f>'budget and treasury'!K118</f>
        <v>0</v>
      </c>
    </row>
    <row r="1885" spans="1:11" s="116" customFormat="1" ht="15" x14ac:dyDescent="0.25">
      <c r="A1885" s="111"/>
      <c r="B1885" s="112" t="s">
        <v>218</v>
      </c>
      <c r="C1885" s="113"/>
      <c r="D1885" s="113"/>
      <c r="E1885" s="113"/>
      <c r="F1885" s="113"/>
      <c r="G1885" s="113"/>
      <c r="H1885" s="120">
        <f>'budget and treasury'!H119</f>
        <v>0</v>
      </c>
      <c r="I1885" s="120">
        <f>'budget and treasury'!I119</f>
        <v>0</v>
      </c>
      <c r="J1885" s="120">
        <f>'budget and treasury'!J119</f>
        <v>0</v>
      </c>
      <c r="K1885" s="123">
        <f>'budget and treasury'!K119</f>
        <v>0</v>
      </c>
    </row>
    <row r="1886" spans="1:11" x14ac:dyDescent="0.2">
      <c r="A1886" s="117"/>
      <c r="B1886" s="118"/>
      <c r="C1886" s="119"/>
      <c r="D1886" s="119"/>
      <c r="E1886" s="119"/>
      <c r="F1886" s="119"/>
      <c r="G1886" s="119"/>
      <c r="H1886" s="120">
        <f>'budget and treasury'!H120</f>
        <v>0</v>
      </c>
      <c r="I1886" s="120">
        <f>'budget and treasury'!I120</f>
        <v>0</v>
      </c>
      <c r="J1886" s="120">
        <f>'budget and treasury'!J120</f>
        <v>0</v>
      </c>
      <c r="K1886" s="123">
        <f>'budget and treasury'!K120</f>
        <v>0</v>
      </c>
    </row>
    <row r="1887" spans="1:11" x14ac:dyDescent="0.2">
      <c r="A1887" s="117" t="s">
        <v>799</v>
      </c>
      <c r="B1887" s="118" t="s">
        <v>220</v>
      </c>
      <c r="C1887" s="119">
        <v>52650</v>
      </c>
      <c r="D1887" s="119">
        <v>10000</v>
      </c>
      <c r="E1887" s="119">
        <v>43142.61</v>
      </c>
      <c r="F1887" s="119">
        <v>9507.39</v>
      </c>
      <c r="G1887" s="119">
        <v>81.94</v>
      </c>
      <c r="H1887" s="120">
        <f>'budget and treasury'!H121</f>
        <v>0</v>
      </c>
      <c r="I1887" s="120">
        <f>'budget and treasury'!I121</f>
        <v>52650</v>
      </c>
      <c r="J1887" s="120">
        <f>'budget and treasury'!J121</f>
        <v>55809</v>
      </c>
      <c r="K1887" s="123">
        <f>'budget and treasury'!K121</f>
        <v>59157.54</v>
      </c>
    </row>
    <row r="1888" spans="1:11" x14ac:dyDescent="0.2">
      <c r="A1888" s="117" t="s">
        <v>800</v>
      </c>
      <c r="B1888" s="118" t="s">
        <v>231</v>
      </c>
      <c r="C1888" s="119">
        <v>2000</v>
      </c>
      <c r="D1888" s="119">
        <v>0</v>
      </c>
      <c r="E1888" s="119">
        <v>0</v>
      </c>
      <c r="F1888" s="119">
        <v>2000</v>
      </c>
      <c r="G1888" s="119">
        <v>0</v>
      </c>
      <c r="H1888" s="120">
        <f>'budget and treasury'!H122</f>
        <v>0</v>
      </c>
      <c r="I1888" s="120">
        <f>'budget and treasury'!I122</f>
        <v>2000</v>
      </c>
      <c r="J1888" s="120">
        <f>'budget and treasury'!J122</f>
        <v>2120</v>
      </c>
      <c r="K1888" s="123">
        <f>'budget and treasury'!K122</f>
        <v>2247.1999999999998</v>
      </c>
    </row>
    <row r="1889" spans="1:11" x14ac:dyDescent="0.2">
      <c r="A1889" s="117" t="s">
        <v>801</v>
      </c>
      <c r="B1889" s="118" t="s">
        <v>241</v>
      </c>
      <c r="C1889" s="119">
        <v>303000</v>
      </c>
      <c r="D1889" s="119">
        <v>0</v>
      </c>
      <c r="E1889" s="119">
        <v>0</v>
      </c>
      <c r="F1889" s="119">
        <v>303000</v>
      </c>
      <c r="G1889" s="119">
        <v>0</v>
      </c>
      <c r="H1889" s="120">
        <f>'budget and treasury'!H123</f>
        <v>181449</v>
      </c>
      <c r="I1889" s="120">
        <f>'budget and treasury'!I123</f>
        <v>484449</v>
      </c>
      <c r="J1889" s="120">
        <f>'budget and treasury'!J123</f>
        <v>513515.94</v>
      </c>
      <c r="K1889" s="123">
        <f>'budget and treasury'!K123</f>
        <v>544326.89639999997</v>
      </c>
    </row>
    <row r="1890" spans="1:11" x14ac:dyDescent="0.2">
      <c r="A1890" s="117" t="s">
        <v>802</v>
      </c>
      <c r="B1890" s="118" t="s">
        <v>243</v>
      </c>
      <c r="C1890" s="119">
        <v>125188</v>
      </c>
      <c r="D1890" s="119">
        <v>982.7</v>
      </c>
      <c r="E1890" s="119">
        <v>4342.0600000000004</v>
      </c>
      <c r="F1890" s="119">
        <v>120845.94</v>
      </c>
      <c r="G1890" s="119">
        <v>3.46</v>
      </c>
      <c r="H1890" s="120">
        <f>'budget and treasury'!H124</f>
        <v>0</v>
      </c>
      <c r="I1890" s="120">
        <f>'budget and treasury'!I124</f>
        <v>125188</v>
      </c>
      <c r="J1890" s="120">
        <f>'budget and treasury'!J124</f>
        <v>132699.28</v>
      </c>
      <c r="K1890" s="123">
        <f>'budget and treasury'!K124</f>
        <v>140661.23679999998</v>
      </c>
    </row>
    <row r="1891" spans="1:11" x14ac:dyDescent="0.2">
      <c r="A1891" s="117" t="s">
        <v>803</v>
      </c>
      <c r="B1891" s="118" t="s">
        <v>244</v>
      </c>
      <c r="C1891" s="119">
        <v>363026</v>
      </c>
      <c r="D1891" s="119">
        <v>4658.7</v>
      </c>
      <c r="E1891" s="119">
        <v>12949.49</v>
      </c>
      <c r="F1891" s="119">
        <v>350076.51</v>
      </c>
      <c r="G1891" s="119">
        <v>3.56</v>
      </c>
      <c r="H1891" s="120">
        <f>'budget and treasury'!H125</f>
        <v>0</v>
      </c>
      <c r="I1891" s="120">
        <f>'budget and treasury'!I125</f>
        <v>363026</v>
      </c>
      <c r="J1891" s="120">
        <f>'budget and treasury'!J125</f>
        <v>384807.56</v>
      </c>
      <c r="K1891" s="123">
        <f>'budget and treasury'!K125</f>
        <v>407896.01360000001</v>
      </c>
    </row>
    <row r="1892" spans="1:11" x14ac:dyDescent="0.2">
      <c r="A1892" s="117" t="s">
        <v>804</v>
      </c>
      <c r="B1892" s="118" t="s">
        <v>244</v>
      </c>
      <c r="C1892" s="119">
        <v>324357</v>
      </c>
      <c r="D1892" s="119">
        <v>37904.550000000003</v>
      </c>
      <c r="E1892" s="119">
        <v>52536.55</v>
      </c>
      <c r="F1892" s="119">
        <v>271820.45</v>
      </c>
      <c r="G1892" s="119">
        <v>16.190000000000001</v>
      </c>
      <c r="H1892" s="120">
        <f>'budget and treasury'!H126</f>
        <v>0</v>
      </c>
      <c r="I1892" s="120">
        <f>'budget and treasury'!I126</f>
        <v>324357</v>
      </c>
      <c r="J1892" s="120">
        <f>'budget and treasury'!J126</f>
        <v>343818.42</v>
      </c>
      <c r="K1892" s="123">
        <f>'budget and treasury'!K126</f>
        <v>364447.52519999997</v>
      </c>
    </row>
    <row r="1893" spans="1:11" x14ac:dyDescent="0.2">
      <c r="A1893" s="117" t="s">
        <v>805</v>
      </c>
      <c r="B1893" s="118" t="s">
        <v>245</v>
      </c>
      <c r="C1893" s="119">
        <v>40000</v>
      </c>
      <c r="D1893" s="119">
        <v>0</v>
      </c>
      <c r="E1893" s="119">
        <v>0</v>
      </c>
      <c r="F1893" s="119">
        <v>40000</v>
      </c>
      <c r="G1893" s="119">
        <v>0</v>
      </c>
      <c r="H1893" s="120">
        <f>'budget and treasury'!H127</f>
        <v>0</v>
      </c>
      <c r="I1893" s="120">
        <f>'budget and treasury'!I127</f>
        <v>40000</v>
      </c>
      <c r="J1893" s="120">
        <f>'budget and treasury'!J127</f>
        <v>42400</v>
      </c>
      <c r="K1893" s="123">
        <f>'budget and treasury'!K127</f>
        <v>44944</v>
      </c>
    </row>
    <row r="1894" spans="1:11" x14ac:dyDescent="0.2">
      <c r="A1894" s="117"/>
      <c r="B1894" s="118"/>
      <c r="C1894" s="119"/>
      <c r="D1894" s="119"/>
      <c r="E1894" s="119"/>
      <c r="F1894" s="119"/>
      <c r="G1894" s="119"/>
      <c r="H1894" s="120">
        <f>'budget and treasury'!H128</f>
        <v>0</v>
      </c>
      <c r="I1894" s="120">
        <f>'budget and treasury'!I128</f>
        <v>0</v>
      </c>
      <c r="J1894" s="120">
        <f>'budget and treasury'!J128</f>
        <v>0</v>
      </c>
      <c r="K1894" s="123">
        <f>'budget and treasury'!K128</f>
        <v>0</v>
      </c>
    </row>
    <row r="1895" spans="1:11" s="116" customFormat="1" ht="15" x14ac:dyDescent="0.25">
      <c r="A1895" s="111"/>
      <c r="B1895" s="112" t="s">
        <v>250</v>
      </c>
      <c r="C1895" s="113">
        <v>1210221</v>
      </c>
      <c r="D1895" s="113">
        <v>53545.95</v>
      </c>
      <c r="E1895" s="113">
        <v>112970.71</v>
      </c>
      <c r="F1895" s="113">
        <v>1097250.29</v>
      </c>
      <c r="G1895" s="113">
        <v>9.33</v>
      </c>
      <c r="H1895" s="120">
        <f>'budget and treasury'!H129</f>
        <v>181449</v>
      </c>
      <c r="I1895" s="120">
        <f>'budget and treasury'!I129</f>
        <v>1391670</v>
      </c>
      <c r="J1895" s="120">
        <f>'budget and treasury'!J129</f>
        <v>1475170.2</v>
      </c>
      <c r="K1895" s="123">
        <f>'budget and treasury'!K129</f>
        <v>1563680.412</v>
      </c>
    </row>
    <row r="1896" spans="1:11" x14ac:dyDescent="0.2">
      <c r="A1896" s="117"/>
      <c r="B1896" s="118"/>
      <c r="C1896" s="119"/>
      <c r="D1896" s="119"/>
      <c r="E1896" s="119"/>
      <c r="F1896" s="119"/>
      <c r="G1896" s="119"/>
      <c r="H1896" s="120">
        <f>'budget and treasury'!H130</f>
        <v>0</v>
      </c>
      <c r="I1896" s="120">
        <f>'budget and treasury'!I130</f>
        <v>0</v>
      </c>
      <c r="J1896" s="120">
        <f>'budget and treasury'!J130</f>
        <v>0</v>
      </c>
      <c r="K1896" s="123">
        <f>'budget and treasury'!K130</f>
        <v>0</v>
      </c>
    </row>
    <row r="1897" spans="1:11" s="116" customFormat="1" ht="15" x14ac:dyDescent="0.25">
      <c r="A1897" s="111"/>
      <c r="B1897" s="112" t="s">
        <v>266</v>
      </c>
      <c r="C1897" s="113"/>
      <c r="D1897" s="113"/>
      <c r="E1897" s="113"/>
      <c r="F1897" s="113"/>
      <c r="G1897" s="113"/>
      <c r="H1897" s="120">
        <f>'budget and treasury'!H131</f>
        <v>0</v>
      </c>
      <c r="I1897" s="120">
        <f>'budget and treasury'!I131</f>
        <v>0</v>
      </c>
      <c r="J1897" s="120">
        <f>'budget and treasury'!J131</f>
        <v>0</v>
      </c>
      <c r="K1897" s="123">
        <f>'budget and treasury'!K131</f>
        <v>0</v>
      </c>
    </row>
    <row r="1898" spans="1:11" x14ac:dyDescent="0.2">
      <c r="A1898" s="117"/>
      <c r="B1898" s="118"/>
      <c r="C1898" s="119"/>
      <c r="D1898" s="119"/>
      <c r="E1898" s="119"/>
      <c r="F1898" s="119"/>
      <c r="G1898" s="119"/>
      <c r="H1898" s="120">
        <f>'budget and treasury'!H132</f>
        <v>0</v>
      </c>
      <c r="I1898" s="120">
        <f>'budget and treasury'!I132</f>
        <v>0</v>
      </c>
      <c r="J1898" s="120">
        <f>'budget and treasury'!J132</f>
        <v>0</v>
      </c>
      <c r="K1898" s="123">
        <f>'budget and treasury'!K132</f>
        <v>0</v>
      </c>
    </row>
    <row r="1899" spans="1:11" x14ac:dyDescent="0.2">
      <c r="A1899" s="117" t="s">
        <v>806</v>
      </c>
      <c r="B1899" s="118" t="s">
        <v>274</v>
      </c>
      <c r="C1899" s="119">
        <v>0</v>
      </c>
      <c r="D1899" s="119">
        <v>0</v>
      </c>
      <c r="E1899" s="119">
        <v>1687.67</v>
      </c>
      <c r="F1899" s="119">
        <v>-1687.67</v>
      </c>
      <c r="G1899" s="119">
        <v>0</v>
      </c>
      <c r="H1899" s="120">
        <f>'budget and treasury'!H133</f>
        <v>0</v>
      </c>
      <c r="I1899" s="120">
        <f>'budget and treasury'!I133</f>
        <v>0</v>
      </c>
      <c r="J1899" s="120">
        <f>'budget and treasury'!J133</f>
        <v>0</v>
      </c>
      <c r="K1899" s="123">
        <f>'budget and treasury'!K133</f>
        <v>0</v>
      </c>
    </row>
    <row r="1900" spans="1:11" x14ac:dyDescent="0.2">
      <c r="A1900" s="117"/>
      <c r="B1900" s="118"/>
      <c r="C1900" s="119"/>
      <c r="D1900" s="119"/>
      <c r="E1900" s="119"/>
      <c r="F1900" s="119"/>
      <c r="G1900" s="119"/>
      <c r="H1900" s="120">
        <f>'budget and treasury'!H134</f>
        <v>0</v>
      </c>
      <c r="I1900" s="120">
        <f>'budget and treasury'!I134</f>
        <v>0</v>
      </c>
      <c r="J1900" s="120">
        <f>'budget and treasury'!J134</f>
        <v>0</v>
      </c>
      <c r="K1900" s="123">
        <f>'budget and treasury'!K134</f>
        <v>0</v>
      </c>
    </row>
    <row r="1901" spans="1:11" s="116" customFormat="1" ht="15" x14ac:dyDescent="0.25">
      <c r="A1901" s="111"/>
      <c r="B1901" s="112" t="s">
        <v>280</v>
      </c>
      <c r="C1901" s="113">
        <v>0</v>
      </c>
      <c r="D1901" s="113">
        <v>0</v>
      </c>
      <c r="E1901" s="113">
        <v>1687.67</v>
      </c>
      <c r="F1901" s="113">
        <v>-1687.67</v>
      </c>
      <c r="G1901" s="113">
        <v>0</v>
      </c>
      <c r="H1901" s="120">
        <f>'budget and treasury'!H135</f>
        <v>0</v>
      </c>
      <c r="I1901" s="120">
        <f>'budget and treasury'!I135</f>
        <v>0</v>
      </c>
      <c r="J1901" s="120">
        <f>'budget and treasury'!J135</f>
        <v>0</v>
      </c>
      <c r="K1901" s="123">
        <f>'budget and treasury'!K135</f>
        <v>0</v>
      </c>
    </row>
    <row r="1902" spans="1:11" s="116" customFormat="1" ht="15" x14ac:dyDescent="0.25">
      <c r="A1902" s="111"/>
      <c r="B1902" s="112"/>
      <c r="C1902" s="113"/>
      <c r="D1902" s="113"/>
      <c r="E1902" s="113"/>
      <c r="F1902" s="113"/>
      <c r="G1902" s="113"/>
      <c r="H1902" s="120">
        <f>'budget and treasury'!H136</f>
        <v>0</v>
      </c>
      <c r="I1902" s="120">
        <f>'budget and treasury'!I136</f>
        <v>0</v>
      </c>
      <c r="J1902" s="120">
        <f>'budget and treasury'!J136</f>
        <v>0</v>
      </c>
      <c r="K1902" s="123">
        <f>'budget and treasury'!K136</f>
        <v>0</v>
      </c>
    </row>
    <row r="1903" spans="1:11" s="116" customFormat="1" ht="15" x14ac:dyDescent="0.25">
      <c r="A1903" s="111"/>
      <c r="B1903" s="112" t="s">
        <v>281</v>
      </c>
      <c r="C1903" s="113">
        <v>6918180</v>
      </c>
      <c r="D1903" s="113">
        <v>-189451.72</v>
      </c>
      <c r="E1903" s="113">
        <v>2380956.1800000002</v>
      </c>
      <c r="F1903" s="113">
        <v>4537223.82</v>
      </c>
      <c r="G1903" s="113">
        <v>34.409999999999997</v>
      </c>
      <c r="H1903" s="120">
        <f>'budget and treasury'!H137</f>
        <v>681449</v>
      </c>
      <c r="I1903" s="120">
        <f>'budget and treasury'!I137</f>
        <v>7599629</v>
      </c>
      <c r="J1903" s="120">
        <f>'budget and treasury'!J137</f>
        <v>8055606.7400000002</v>
      </c>
      <c r="K1903" s="123">
        <f>'budget and treasury'!K137</f>
        <v>8538943.1444000006</v>
      </c>
    </row>
    <row r="1904" spans="1:11" x14ac:dyDescent="0.2">
      <c r="A1904" s="117"/>
      <c r="B1904" s="118"/>
      <c r="C1904" s="119"/>
      <c r="D1904" s="119"/>
      <c r="E1904" s="119"/>
      <c r="F1904" s="119"/>
      <c r="G1904" s="119"/>
      <c r="H1904" s="120">
        <f>'budget and treasury'!H138</f>
        <v>0</v>
      </c>
      <c r="I1904" s="120">
        <f>'budget and treasury'!I138</f>
        <v>0</v>
      </c>
      <c r="J1904" s="120">
        <f>'budget and treasury'!J138</f>
        <v>0</v>
      </c>
      <c r="K1904" s="123">
        <f>'budget and treasury'!K138</f>
        <v>0</v>
      </c>
    </row>
    <row r="1905" spans="1:11" s="116" customFormat="1" ht="15" x14ac:dyDescent="0.25">
      <c r="A1905" s="111"/>
      <c r="B1905" s="112" t="s">
        <v>807</v>
      </c>
      <c r="C1905" s="113"/>
      <c r="D1905" s="113"/>
      <c r="E1905" s="113"/>
      <c r="F1905" s="113"/>
      <c r="G1905" s="113"/>
      <c r="H1905" s="120">
        <f>'budget and treasury'!H139</f>
        <v>0</v>
      </c>
      <c r="I1905" s="120">
        <f>'budget and treasury'!I139</f>
        <v>0</v>
      </c>
      <c r="J1905" s="120">
        <f>'budget and treasury'!J139</f>
        <v>0</v>
      </c>
      <c r="K1905" s="123">
        <f>'budget and treasury'!K139</f>
        <v>0</v>
      </c>
    </row>
    <row r="1906" spans="1:11" s="116" customFormat="1" ht="15" x14ac:dyDescent="0.25">
      <c r="A1906" s="111"/>
      <c r="B1906" s="112" t="s">
        <v>92</v>
      </c>
      <c r="C1906" s="113"/>
      <c r="D1906" s="113"/>
      <c r="E1906" s="113"/>
      <c r="F1906" s="113"/>
      <c r="G1906" s="113"/>
      <c r="H1906" s="120">
        <f>'budget and treasury'!H140</f>
        <v>0</v>
      </c>
      <c r="I1906" s="120">
        <f>'budget and treasury'!I140</f>
        <v>0</v>
      </c>
      <c r="J1906" s="120">
        <f>'budget and treasury'!J140</f>
        <v>0</v>
      </c>
      <c r="K1906" s="123">
        <f>'budget and treasury'!K140</f>
        <v>0</v>
      </c>
    </row>
    <row r="1907" spans="1:11" s="116" customFormat="1" ht="15" x14ac:dyDescent="0.25">
      <c r="A1907" s="111"/>
      <c r="B1907" s="112" t="s">
        <v>266</v>
      </c>
      <c r="C1907" s="113"/>
      <c r="D1907" s="113"/>
      <c r="E1907" s="113"/>
      <c r="F1907" s="113"/>
      <c r="G1907" s="113"/>
      <c r="H1907" s="120">
        <f>'budget and treasury'!H141</f>
        <v>0</v>
      </c>
      <c r="I1907" s="120">
        <f>'budget and treasury'!I141</f>
        <v>0</v>
      </c>
      <c r="J1907" s="120">
        <f>'budget and treasury'!J141</f>
        <v>0</v>
      </c>
      <c r="K1907" s="123">
        <f>'budget and treasury'!K141</f>
        <v>0</v>
      </c>
    </row>
    <row r="1908" spans="1:11" x14ac:dyDescent="0.2">
      <c r="A1908" s="117"/>
      <c r="B1908" s="118"/>
      <c r="C1908" s="119"/>
      <c r="D1908" s="119"/>
      <c r="E1908" s="119"/>
      <c r="F1908" s="119"/>
      <c r="G1908" s="119"/>
      <c r="H1908" s="120">
        <f>'budget and treasury'!H142</f>
        <v>0</v>
      </c>
      <c r="I1908" s="120">
        <f>'budget and treasury'!I142</f>
        <v>0</v>
      </c>
      <c r="J1908" s="120">
        <f>'budget and treasury'!J142</f>
        <v>0</v>
      </c>
      <c r="K1908" s="123">
        <f>'budget and treasury'!K142</f>
        <v>0</v>
      </c>
    </row>
    <row r="1909" spans="1:11" x14ac:dyDescent="0.2">
      <c r="A1909" s="117" t="s">
        <v>808</v>
      </c>
      <c r="B1909" s="118" t="s">
        <v>267</v>
      </c>
      <c r="C1909" s="119">
        <v>0</v>
      </c>
      <c r="D1909" s="119">
        <v>2425.84</v>
      </c>
      <c r="E1909" s="119">
        <v>7434.03</v>
      </c>
      <c r="F1909" s="119">
        <v>-7434.03</v>
      </c>
      <c r="G1909" s="119">
        <v>0</v>
      </c>
      <c r="H1909" s="120">
        <f>'budget and treasury'!H143</f>
        <v>0</v>
      </c>
      <c r="I1909" s="120">
        <f>'budget and treasury'!I143</f>
        <v>0</v>
      </c>
      <c r="J1909" s="120">
        <f>'budget and treasury'!J143</f>
        <v>0</v>
      </c>
      <c r="K1909" s="123">
        <f>'budget and treasury'!K143</f>
        <v>0</v>
      </c>
    </row>
    <row r="1910" spans="1:11" x14ac:dyDescent="0.2">
      <c r="A1910" s="117" t="s">
        <v>809</v>
      </c>
      <c r="B1910" s="118" t="s">
        <v>268</v>
      </c>
      <c r="C1910" s="119">
        <v>0</v>
      </c>
      <c r="D1910" s="119">
        <v>467.95</v>
      </c>
      <c r="E1910" s="119">
        <v>992.77</v>
      </c>
      <c r="F1910" s="119">
        <v>-992.77</v>
      </c>
      <c r="G1910" s="119">
        <v>0</v>
      </c>
      <c r="H1910" s="120">
        <f>'budget and treasury'!H144</f>
        <v>0</v>
      </c>
      <c r="I1910" s="120">
        <f>'budget and treasury'!I144</f>
        <v>0</v>
      </c>
      <c r="J1910" s="120">
        <f>'budget and treasury'!J144</f>
        <v>0</v>
      </c>
      <c r="K1910" s="123">
        <f>'budget and treasury'!K144</f>
        <v>0</v>
      </c>
    </row>
    <row r="1911" spans="1:11" x14ac:dyDescent="0.2">
      <c r="A1911" s="117" t="s">
        <v>810</v>
      </c>
      <c r="B1911" s="118" t="s">
        <v>269</v>
      </c>
      <c r="C1911" s="119">
        <v>0</v>
      </c>
      <c r="D1911" s="119">
        <v>937.52</v>
      </c>
      <c r="E1911" s="119">
        <v>3242.72</v>
      </c>
      <c r="F1911" s="119">
        <v>-3242.72</v>
      </c>
      <c r="G1911" s="119">
        <v>0</v>
      </c>
      <c r="H1911" s="120">
        <f>'budget and treasury'!H145</f>
        <v>0</v>
      </c>
      <c r="I1911" s="120">
        <f>'budget and treasury'!I145</f>
        <v>0</v>
      </c>
      <c r="J1911" s="120">
        <f>'budget and treasury'!J145</f>
        <v>0</v>
      </c>
      <c r="K1911" s="123">
        <f>'budget and treasury'!K145</f>
        <v>0</v>
      </c>
    </row>
    <row r="1912" spans="1:11" x14ac:dyDescent="0.2">
      <c r="A1912" s="117"/>
      <c r="B1912" s="118"/>
      <c r="C1912" s="119"/>
      <c r="D1912" s="119"/>
      <c r="E1912" s="119"/>
      <c r="F1912" s="119"/>
      <c r="G1912" s="119"/>
      <c r="H1912" s="120">
        <f>'budget and treasury'!H146</f>
        <v>0</v>
      </c>
      <c r="I1912" s="120">
        <f>'budget and treasury'!I146</f>
        <v>0</v>
      </c>
      <c r="J1912" s="120">
        <f>'budget and treasury'!J146</f>
        <v>0</v>
      </c>
      <c r="K1912" s="123">
        <f>'budget and treasury'!K146</f>
        <v>0</v>
      </c>
    </row>
    <row r="1913" spans="1:11" s="116" customFormat="1" ht="15" x14ac:dyDescent="0.25">
      <c r="A1913" s="111"/>
      <c r="B1913" s="112" t="s">
        <v>280</v>
      </c>
      <c r="C1913" s="113">
        <v>0</v>
      </c>
      <c r="D1913" s="113">
        <v>3831.31</v>
      </c>
      <c r="E1913" s="113">
        <v>11669.52</v>
      </c>
      <c r="F1913" s="113">
        <v>-11669.52</v>
      </c>
      <c r="G1913" s="113">
        <v>0</v>
      </c>
      <c r="H1913" s="120">
        <f>'budget and treasury'!H147</f>
        <v>0</v>
      </c>
      <c r="I1913" s="120">
        <f>'budget and treasury'!I147</f>
        <v>0</v>
      </c>
      <c r="J1913" s="120">
        <f>'budget and treasury'!J147</f>
        <v>0</v>
      </c>
      <c r="K1913" s="123">
        <f>'budget and treasury'!K147</f>
        <v>0</v>
      </c>
    </row>
    <row r="1914" spans="1:11" x14ac:dyDescent="0.2">
      <c r="A1914" s="117"/>
      <c r="B1914" s="118"/>
      <c r="C1914" s="119"/>
      <c r="D1914" s="119"/>
      <c r="E1914" s="119"/>
      <c r="F1914" s="119"/>
      <c r="G1914" s="119"/>
      <c r="H1914" s="120">
        <f>'budget and treasury'!H148</f>
        <v>0</v>
      </c>
      <c r="I1914" s="120">
        <f>'budget and treasury'!I148</f>
        <v>0</v>
      </c>
      <c r="J1914" s="120">
        <f>'budget and treasury'!J148</f>
        <v>0</v>
      </c>
      <c r="K1914" s="123">
        <f>'budget and treasury'!K148</f>
        <v>0</v>
      </c>
    </row>
    <row r="1915" spans="1:11" s="116" customFormat="1" ht="15" x14ac:dyDescent="0.25">
      <c r="A1915" s="111"/>
      <c r="B1915" s="112" t="s">
        <v>811</v>
      </c>
      <c r="C1915" s="113"/>
      <c r="D1915" s="113"/>
      <c r="E1915" s="113"/>
      <c r="F1915" s="113"/>
      <c r="G1915" s="113"/>
      <c r="H1915" s="120">
        <f>'budget and treasury'!H149</f>
        <v>0</v>
      </c>
      <c r="I1915" s="120">
        <f>'budget and treasury'!I149</f>
        <v>0</v>
      </c>
      <c r="J1915" s="120">
        <f>'budget and treasury'!J149</f>
        <v>0</v>
      </c>
      <c r="K1915" s="123">
        <f>'budget and treasury'!K149</f>
        <v>0</v>
      </c>
    </row>
    <row r="1916" spans="1:11" s="116" customFormat="1" ht="15" x14ac:dyDescent="0.25">
      <c r="A1916" s="111"/>
      <c r="B1916" s="112" t="s">
        <v>8</v>
      </c>
      <c r="C1916" s="113"/>
      <c r="D1916" s="113"/>
      <c r="E1916" s="113"/>
      <c r="F1916" s="113"/>
      <c r="G1916" s="113"/>
      <c r="H1916" s="120">
        <f>'budget and treasury'!H150</f>
        <v>0</v>
      </c>
      <c r="I1916" s="120">
        <f>'budget and treasury'!I150</f>
        <v>0</v>
      </c>
      <c r="J1916" s="120">
        <f>'budget and treasury'!J150</f>
        <v>0</v>
      </c>
      <c r="K1916" s="123">
        <f>'budget and treasury'!K150</f>
        <v>0</v>
      </c>
    </row>
    <row r="1917" spans="1:11" s="116" customFormat="1" ht="15" x14ac:dyDescent="0.25">
      <c r="A1917" s="111"/>
      <c r="B1917" s="112" t="s">
        <v>54</v>
      </c>
      <c r="C1917" s="113"/>
      <c r="D1917" s="113"/>
      <c r="E1917" s="113"/>
      <c r="F1917" s="113"/>
      <c r="G1917" s="113"/>
      <c r="H1917" s="120">
        <f>'budget and treasury'!H151</f>
        <v>0</v>
      </c>
      <c r="I1917" s="120">
        <f>'budget and treasury'!I151</f>
        <v>0</v>
      </c>
      <c r="J1917" s="120">
        <f>'budget and treasury'!J151</f>
        <v>0</v>
      </c>
      <c r="K1917" s="123">
        <f>'budget and treasury'!K151</f>
        <v>0</v>
      </c>
    </row>
    <row r="1918" spans="1:11" x14ac:dyDescent="0.2">
      <c r="A1918" s="117"/>
      <c r="B1918" s="118"/>
      <c r="C1918" s="119"/>
      <c r="D1918" s="119"/>
      <c r="E1918" s="119"/>
      <c r="F1918" s="119"/>
      <c r="G1918" s="119"/>
      <c r="H1918" s="120">
        <f>'budget and treasury'!H152</f>
        <v>0</v>
      </c>
      <c r="I1918" s="120">
        <f>'budget and treasury'!I152</f>
        <v>0</v>
      </c>
      <c r="J1918" s="120">
        <f>'budget and treasury'!J152</f>
        <v>0</v>
      </c>
      <c r="K1918" s="123">
        <f>'budget and treasury'!K152</f>
        <v>0</v>
      </c>
    </row>
    <row r="1919" spans="1:11" x14ac:dyDescent="0.2">
      <c r="A1919" s="117" t="s">
        <v>812</v>
      </c>
      <c r="B1919" s="118" t="s">
        <v>60</v>
      </c>
      <c r="C1919" s="119">
        <v>-2000000</v>
      </c>
      <c r="D1919" s="119">
        <v>-84614.48</v>
      </c>
      <c r="E1919" s="119">
        <v>-1060918.06</v>
      </c>
      <c r="F1919" s="119">
        <v>-939081.94</v>
      </c>
      <c r="G1919" s="119">
        <v>53.04</v>
      </c>
      <c r="H1919" s="120">
        <f>'budget and treasury'!H153</f>
        <v>0</v>
      </c>
      <c r="I1919" s="120">
        <f>'budget and treasury'!I153</f>
        <v>-2000000</v>
      </c>
      <c r="J1919" s="120">
        <f>'budget and treasury'!J153</f>
        <v>-2120000</v>
      </c>
      <c r="K1919" s="123">
        <f>'budget and treasury'!K153</f>
        <v>-2247200</v>
      </c>
    </row>
    <row r="1920" spans="1:11" x14ac:dyDescent="0.2">
      <c r="A1920" s="117"/>
      <c r="B1920" s="118"/>
      <c r="C1920" s="119"/>
      <c r="D1920" s="119"/>
      <c r="E1920" s="119"/>
      <c r="F1920" s="119"/>
      <c r="G1920" s="119"/>
      <c r="H1920" s="120">
        <f>'budget and treasury'!H154</f>
        <v>0</v>
      </c>
      <c r="I1920" s="120">
        <f>'budget and treasury'!I154</f>
        <v>0</v>
      </c>
      <c r="J1920" s="120">
        <f>'budget and treasury'!J154</f>
        <v>0</v>
      </c>
      <c r="K1920" s="123">
        <f>'budget and treasury'!K154</f>
        <v>0</v>
      </c>
    </row>
    <row r="1921" spans="1:11" s="116" customFormat="1" ht="15" x14ac:dyDescent="0.25">
      <c r="A1921" s="111"/>
      <c r="B1921" s="112" t="s">
        <v>62</v>
      </c>
      <c r="C1921" s="113">
        <v>-2000000</v>
      </c>
      <c r="D1921" s="113">
        <v>-84614.48</v>
      </c>
      <c r="E1921" s="113">
        <v>-1060918.06</v>
      </c>
      <c r="F1921" s="113">
        <v>-939081.94</v>
      </c>
      <c r="G1921" s="113">
        <v>53.04</v>
      </c>
      <c r="H1921" s="120">
        <f>'budget and treasury'!H155</f>
        <v>0</v>
      </c>
      <c r="I1921" s="120">
        <f>'budget and treasury'!I155</f>
        <v>-2000000</v>
      </c>
      <c r="J1921" s="120">
        <f>'budget and treasury'!J155</f>
        <v>-2120000</v>
      </c>
      <c r="K1921" s="123">
        <f>'budget and treasury'!K155</f>
        <v>-2247200</v>
      </c>
    </row>
    <row r="1922" spans="1:11" x14ac:dyDescent="0.2">
      <c r="A1922" s="117"/>
      <c r="B1922" s="118"/>
      <c r="C1922" s="119"/>
      <c r="D1922" s="119"/>
      <c r="E1922" s="119"/>
      <c r="F1922" s="119"/>
      <c r="G1922" s="119"/>
      <c r="H1922" s="120">
        <f>'budget and treasury'!H156</f>
        <v>0</v>
      </c>
      <c r="I1922" s="120">
        <f>'budget and treasury'!I156</f>
        <v>0</v>
      </c>
      <c r="J1922" s="120">
        <f>'budget and treasury'!J156</f>
        <v>0</v>
      </c>
      <c r="K1922" s="123">
        <f>'budget and treasury'!K156</f>
        <v>0</v>
      </c>
    </row>
    <row r="1923" spans="1:11" s="116" customFormat="1" ht="15" x14ac:dyDescent="0.25">
      <c r="A1923" s="111"/>
      <c r="B1923" s="112" t="s">
        <v>91</v>
      </c>
      <c r="C1923" s="113">
        <v>-2000000</v>
      </c>
      <c r="D1923" s="113">
        <v>-84614.48</v>
      </c>
      <c r="E1923" s="113">
        <v>-1060918.06</v>
      </c>
      <c r="F1923" s="113">
        <v>-939081.94</v>
      </c>
      <c r="G1923" s="113">
        <v>53.04</v>
      </c>
      <c r="H1923" s="120">
        <f>'budget and treasury'!H157</f>
        <v>0</v>
      </c>
      <c r="I1923" s="120">
        <f>'budget and treasury'!I157</f>
        <v>-2000000</v>
      </c>
      <c r="J1923" s="120">
        <f>'budget and treasury'!J157</f>
        <v>-2120000</v>
      </c>
      <c r="K1923" s="123">
        <f>'budget and treasury'!K157</f>
        <v>-2247200</v>
      </c>
    </row>
    <row r="1924" spans="1:11" s="116" customFormat="1" ht="15" x14ac:dyDescent="0.25">
      <c r="A1924" s="111"/>
      <c r="B1924" s="112"/>
      <c r="C1924" s="113"/>
      <c r="D1924" s="113"/>
      <c r="E1924" s="113"/>
      <c r="F1924" s="113"/>
      <c r="G1924" s="113"/>
      <c r="H1924" s="120">
        <f>'budget and treasury'!H158</f>
        <v>0</v>
      </c>
      <c r="I1924" s="120">
        <f>'budget and treasury'!I158</f>
        <v>0</v>
      </c>
      <c r="J1924" s="120">
        <f>'budget and treasury'!J158</f>
        <v>0</v>
      </c>
      <c r="K1924" s="123">
        <f>'budget and treasury'!K158</f>
        <v>0</v>
      </c>
    </row>
    <row r="1925" spans="1:11" s="116" customFormat="1" ht="15" x14ac:dyDescent="0.25">
      <c r="A1925" s="111"/>
      <c r="B1925" s="112" t="s">
        <v>92</v>
      </c>
      <c r="C1925" s="113"/>
      <c r="D1925" s="113"/>
      <c r="E1925" s="113"/>
      <c r="F1925" s="113"/>
      <c r="G1925" s="113"/>
      <c r="H1925" s="120">
        <f>'budget and treasury'!H159</f>
        <v>0</v>
      </c>
      <c r="I1925" s="120">
        <f>'budget and treasury'!I159</f>
        <v>0</v>
      </c>
      <c r="J1925" s="120">
        <f>'budget and treasury'!J159</f>
        <v>0</v>
      </c>
      <c r="K1925" s="123">
        <f>'budget and treasury'!K159</f>
        <v>0</v>
      </c>
    </row>
    <row r="1926" spans="1:11" s="116" customFormat="1" ht="15" x14ac:dyDescent="0.25">
      <c r="A1926" s="111"/>
      <c r="B1926" s="112" t="s">
        <v>93</v>
      </c>
      <c r="C1926" s="113"/>
      <c r="D1926" s="113"/>
      <c r="E1926" s="113"/>
      <c r="F1926" s="113"/>
      <c r="G1926" s="113"/>
      <c r="H1926" s="120">
        <f>'budget and treasury'!H160</f>
        <v>0</v>
      </c>
      <c r="I1926" s="120">
        <f>'budget and treasury'!I160</f>
        <v>0</v>
      </c>
      <c r="J1926" s="120">
        <f>'budget and treasury'!J160</f>
        <v>0</v>
      </c>
      <c r="K1926" s="123">
        <f>'budget and treasury'!K160</f>
        <v>0</v>
      </c>
    </row>
    <row r="1927" spans="1:11" s="116" customFormat="1" ht="15" x14ac:dyDescent="0.25">
      <c r="A1927" s="111"/>
      <c r="B1927" s="112" t="s">
        <v>128</v>
      </c>
      <c r="C1927" s="113"/>
      <c r="D1927" s="113"/>
      <c r="E1927" s="113"/>
      <c r="F1927" s="113"/>
      <c r="G1927" s="113"/>
      <c r="H1927" s="120">
        <f>'budget and treasury'!H161</f>
        <v>0</v>
      </c>
      <c r="I1927" s="120">
        <f>'budget and treasury'!I161</f>
        <v>0</v>
      </c>
      <c r="J1927" s="120">
        <f>'budget and treasury'!J161</f>
        <v>0</v>
      </c>
      <c r="K1927" s="123">
        <f>'budget and treasury'!K161</f>
        <v>0</v>
      </c>
    </row>
    <row r="1928" spans="1:11" s="116" customFormat="1" ht="15" x14ac:dyDescent="0.25">
      <c r="A1928" s="111"/>
      <c r="B1928" s="112" t="s">
        <v>129</v>
      </c>
      <c r="C1928" s="113"/>
      <c r="D1928" s="113"/>
      <c r="E1928" s="113"/>
      <c r="F1928" s="113"/>
      <c r="G1928" s="113"/>
      <c r="H1928" s="120">
        <f>'budget and treasury'!H162</f>
        <v>0</v>
      </c>
      <c r="I1928" s="120">
        <f>'budget and treasury'!I162</f>
        <v>0</v>
      </c>
      <c r="J1928" s="120">
        <f>'budget and treasury'!J162</f>
        <v>0</v>
      </c>
      <c r="K1928" s="123">
        <f>'budget and treasury'!K162</f>
        <v>0</v>
      </c>
    </row>
    <row r="1929" spans="1:11" x14ac:dyDescent="0.2">
      <c r="A1929" s="117"/>
      <c r="B1929" s="118"/>
      <c r="C1929" s="119"/>
      <c r="D1929" s="119"/>
      <c r="E1929" s="119"/>
      <c r="F1929" s="119"/>
      <c r="G1929" s="119"/>
      <c r="H1929" s="120">
        <f>'budget and treasury'!H163</f>
        <v>0</v>
      </c>
      <c r="I1929" s="120">
        <f>'budget and treasury'!I163</f>
        <v>0</v>
      </c>
      <c r="J1929" s="120">
        <f>'budget and treasury'!J163</f>
        <v>0</v>
      </c>
      <c r="K1929" s="123">
        <f>'budget and treasury'!K163</f>
        <v>0</v>
      </c>
    </row>
    <row r="1930" spans="1:11" x14ac:dyDescent="0.2">
      <c r="A1930" s="117" t="s">
        <v>813</v>
      </c>
      <c r="B1930" s="118" t="s">
        <v>130</v>
      </c>
      <c r="C1930" s="119">
        <v>1132909</v>
      </c>
      <c r="D1930" s="119">
        <v>96536.42</v>
      </c>
      <c r="E1930" s="119">
        <v>570749.06000000006</v>
      </c>
      <c r="F1930" s="119">
        <v>562159.93999999994</v>
      </c>
      <c r="G1930" s="119">
        <v>50.37</v>
      </c>
      <c r="H1930" s="120">
        <f>'budget and treasury'!H164</f>
        <v>0</v>
      </c>
      <c r="I1930" s="120">
        <f>'budget and treasury'!I164</f>
        <v>1132909</v>
      </c>
      <c r="J1930" s="120">
        <f>'budget and treasury'!J164</f>
        <v>1200883.54</v>
      </c>
      <c r="K1930" s="123">
        <f>'budget and treasury'!K164</f>
        <v>1272936.5523999999</v>
      </c>
    </row>
    <row r="1931" spans="1:11" x14ac:dyDescent="0.2">
      <c r="A1931" s="117" t="s">
        <v>814</v>
      </c>
      <c r="B1931" s="118" t="s">
        <v>130</v>
      </c>
      <c r="C1931" s="119">
        <v>100000</v>
      </c>
      <c r="D1931" s="119">
        <v>5050</v>
      </c>
      <c r="E1931" s="119">
        <v>37587.15</v>
      </c>
      <c r="F1931" s="119">
        <v>62412.85</v>
      </c>
      <c r="G1931" s="119">
        <v>37.58</v>
      </c>
      <c r="H1931" s="120">
        <f>'budget and treasury'!H165</f>
        <v>-14545</v>
      </c>
      <c r="I1931" s="120">
        <f>'budget and treasury'!I165</f>
        <v>85455</v>
      </c>
      <c r="J1931" s="120">
        <f>'budget and treasury'!J165</f>
        <v>100000</v>
      </c>
      <c r="K1931" s="123">
        <f>'budget and treasury'!K165</f>
        <v>100000</v>
      </c>
    </row>
    <row r="1932" spans="1:11" x14ac:dyDescent="0.2">
      <c r="A1932" s="117" t="s">
        <v>815</v>
      </c>
      <c r="B1932" s="118" t="s">
        <v>131</v>
      </c>
      <c r="C1932" s="119">
        <v>110900</v>
      </c>
      <c r="D1932" s="119">
        <v>13250.67</v>
      </c>
      <c r="E1932" s="119">
        <v>94712.01</v>
      </c>
      <c r="F1932" s="119">
        <v>16187.99</v>
      </c>
      <c r="G1932" s="119">
        <v>85.4</v>
      </c>
      <c r="H1932" s="120">
        <f>'budget and treasury'!H166</f>
        <v>0</v>
      </c>
      <c r="I1932" s="120">
        <f>'budget and treasury'!I166</f>
        <v>110900</v>
      </c>
      <c r="J1932" s="120">
        <f>'budget and treasury'!J166</f>
        <v>117554</v>
      </c>
      <c r="K1932" s="123">
        <f>'budget and treasury'!K166</f>
        <v>124607.24</v>
      </c>
    </row>
    <row r="1933" spans="1:11" x14ac:dyDescent="0.2">
      <c r="A1933" s="117" t="s">
        <v>816</v>
      </c>
      <c r="B1933" s="118" t="s">
        <v>132</v>
      </c>
      <c r="C1933" s="119">
        <v>38100</v>
      </c>
      <c r="D1933" s="119">
        <v>3172.75</v>
      </c>
      <c r="E1933" s="119">
        <v>19036.5</v>
      </c>
      <c r="F1933" s="119">
        <v>19063.5</v>
      </c>
      <c r="G1933" s="119">
        <v>49.96</v>
      </c>
      <c r="H1933" s="120">
        <f>'budget and treasury'!H167</f>
        <v>0</v>
      </c>
      <c r="I1933" s="120">
        <f>'budget and treasury'!I167</f>
        <v>38100</v>
      </c>
      <c r="J1933" s="120">
        <f>'budget and treasury'!J167</f>
        <v>40386</v>
      </c>
      <c r="K1933" s="123">
        <f>'budget and treasury'!K167</f>
        <v>42809.16</v>
      </c>
    </row>
    <row r="1934" spans="1:11" x14ac:dyDescent="0.2">
      <c r="A1934" s="117" t="s">
        <v>817</v>
      </c>
      <c r="B1934" s="118" t="s">
        <v>133</v>
      </c>
      <c r="C1934" s="119">
        <v>6264</v>
      </c>
      <c r="D1934" s="119">
        <v>852.37</v>
      </c>
      <c r="E1934" s="119">
        <v>5114.22</v>
      </c>
      <c r="F1934" s="119">
        <v>1149.78</v>
      </c>
      <c r="G1934" s="119">
        <v>81.64</v>
      </c>
      <c r="H1934" s="120">
        <f>'budget and treasury'!H168</f>
        <v>0</v>
      </c>
      <c r="I1934" s="120">
        <f>'budget and treasury'!I168</f>
        <v>6264</v>
      </c>
      <c r="J1934" s="120">
        <f>'budget and treasury'!J168</f>
        <v>6639.84</v>
      </c>
      <c r="K1934" s="123">
        <f>'budget and treasury'!K168</f>
        <v>7038.2304000000004</v>
      </c>
    </row>
    <row r="1935" spans="1:11" x14ac:dyDescent="0.2">
      <c r="A1935" s="117" t="s">
        <v>818</v>
      </c>
      <c r="B1935" s="118" t="s">
        <v>135</v>
      </c>
      <c r="C1935" s="119">
        <v>37246</v>
      </c>
      <c r="D1935" s="119">
        <v>0</v>
      </c>
      <c r="E1935" s="119">
        <v>0</v>
      </c>
      <c r="F1935" s="119">
        <v>37246</v>
      </c>
      <c r="G1935" s="119">
        <v>0</v>
      </c>
      <c r="H1935" s="120">
        <f>'budget and treasury'!H169</f>
        <v>0</v>
      </c>
      <c r="I1935" s="120">
        <f>'budget and treasury'!I169</f>
        <v>37246</v>
      </c>
      <c r="J1935" s="120">
        <f>'budget and treasury'!J169</f>
        <v>39480.76</v>
      </c>
      <c r="K1935" s="123">
        <f>'budget and treasury'!K169</f>
        <v>41849.605600000003</v>
      </c>
    </row>
    <row r="1936" spans="1:11" x14ac:dyDescent="0.2">
      <c r="A1936" s="117" t="s">
        <v>819</v>
      </c>
      <c r="B1936" s="118" t="s">
        <v>136</v>
      </c>
      <c r="C1936" s="119">
        <v>241112</v>
      </c>
      <c r="D1936" s="119">
        <v>20658.29</v>
      </c>
      <c r="E1936" s="119">
        <v>122484.99</v>
      </c>
      <c r="F1936" s="119">
        <v>118627.01</v>
      </c>
      <c r="G1936" s="119">
        <v>50.8</v>
      </c>
      <c r="H1936" s="120">
        <f>'budget and treasury'!H170</f>
        <v>0</v>
      </c>
      <c r="I1936" s="120">
        <f>'budget and treasury'!I170</f>
        <v>241112</v>
      </c>
      <c r="J1936" s="120">
        <f>'budget and treasury'!J170</f>
        <v>255578.72</v>
      </c>
      <c r="K1936" s="123">
        <f>'budget and treasury'!K170</f>
        <v>270913.44319999998</v>
      </c>
    </row>
    <row r="1937" spans="1:11" x14ac:dyDescent="0.2">
      <c r="A1937" s="117" t="s">
        <v>820</v>
      </c>
      <c r="B1937" s="118" t="s">
        <v>137</v>
      </c>
      <c r="C1937" s="119">
        <v>0</v>
      </c>
      <c r="D1937" s="119">
        <v>0</v>
      </c>
      <c r="E1937" s="119">
        <v>14227.59</v>
      </c>
      <c r="F1937" s="119">
        <v>-14227.59</v>
      </c>
      <c r="G1937" s="119">
        <v>0</v>
      </c>
      <c r="H1937" s="120">
        <f>'budget and treasury'!H171</f>
        <v>0</v>
      </c>
      <c r="I1937" s="120">
        <f>'budget and treasury'!I171</f>
        <v>0</v>
      </c>
      <c r="J1937" s="120">
        <f>'budget and treasury'!J171</f>
        <v>0</v>
      </c>
      <c r="K1937" s="123">
        <f>'budget and treasury'!K171</f>
        <v>0</v>
      </c>
    </row>
    <row r="1938" spans="1:11" x14ac:dyDescent="0.2">
      <c r="A1938" s="117" t="s">
        <v>821</v>
      </c>
      <c r="B1938" s="118" t="s">
        <v>138</v>
      </c>
      <c r="C1938" s="119">
        <v>11562</v>
      </c>
      <c r="D1938" s="119">
        <v>0</v>
      </c>
      <c r="E1938" s="119">
        <v>0</v>
      </c>
      <c r="F1938" s="119">
        <v>11562</v>
      </c>
      <c r="G1938" s="119">
        <v>0</v>
      </c>
      <c r="H1938" s="120">
        <f>'budget and treasury'!H172</f>
        <v>0</v>
      </c>
      <c r="I1938" s="120">
        <f>'budget and treasury'!I172</f>
        <v>11562</v>
      </c>
      <c r="J1938" s="120">
        <f>'budget and treasury'!J172</f>
        <v>12255.72</v>
      </c>
      <c r="K1938" s="123">
        <f>'budget and treasury'!K172</f>
        <v>12991.063199999999</v>
      </c>
    </row>
    <row r="1939" spans="1:11" x14ac:dyDescent="0.2">
      <c r="A1939" s="117" t="s">
        <v>822</v>
      </c>
      <c r="B1939" s="118" t="s">
        <v>142</v>
      </c>
      <c r="C1939" s="119">
        <v>15692</v>
      </c>
      <c r="D1939" s="119">
        <v>1307.7</v>
      </c>
      <c r="E1939" s="119">
        <v>7846.2</v>
      </c>
      <c r="F1939" s="119">
        <v>7845.8</v>
      </c>
      <c r="G1939" s="119">
        <v>50</v>
      </c>
      <c r="H1939" s="120">
        <f>'budget and treasury'!H173</f>
        <v>0</v>
      </c>
      <c r="I1939" s="120">
        <f>'budget and treasury'!I173</f>
        <v>15692</v>
      </c>
      <c r="J1939" s="120">
        <f>'budget and treasury'!J173</f>
        <v>16633.52</v>
      </c>
      <c r="K1939" s="123">
        <f>'budget and treasury'!K173</f>
        <v>17631.531200000001</v>
      </c>
    </row>
    <row r="1940" spans="1:11" x14ac:dyDescent="0.2">
      <c r="A1940" s="117"/>
      <c r="B1940" s="118"/>
      <c r="C1940" s="119"/>
      <c r="D1940" s="119"/>
      <c r="E1940" s="119"/>
      <c r="F1940" s="119"/>
      <c r="G1940" s="119"/>
      <c r="H1940" s="120">
        <f>'budget and treasury'!H174</f>
        <v>0</v>
      </c>
      <c r="I1940" s="120">
        <f>'budget and treasury'!I174</f>
        <v>0</v>
      </c>
      <c r="J1940" s="120">
        <f>'budget and treasury'!J174</f>
        <v>0</v>
      </c>
      <c r="K1940" s="123">
        <f>'budget and treasury'!K174</f>
        <v>0</v>
      </c>
    </row>
    <row r="1941" spans="1:11" s="116" customFormat="1" ht="15" x14ac:dyDescent="0.25">
      <c r="A1941" s="111"/>
      <c r="B1941" s="112" t="s">
        <v>143</v>
      </c>
      <c r="C1941" s="113">
        <v>1693785</v>
      </c>
      <c r="D1941" s="113">
        <v>140828.20000000001</v>
      </c>
      <c r="E1941" s="113">
        <v>871757.72</v>
      </c>
      <c r="F1941" s="113">
        <v>822027.28</v>
      </c>
      <c r="G1941" s="113">
        <v>51.46</v>
      </c>
      <c r="H1941" s="120">
        <f>'budget and treasury'!H175</f>
        <v>-14545</v>
      </c>
      <c r="I1941" s="120">
        <f>'budget and treasury'!I175</f>
        <v>1679240</v>
      </c>
      <c r="J1941" s="120">
        <f>'budget and treasury'!J175</f>
        <v>1779994.4</v>
      </c>
      <c r="K1941" s="123">
        <f>'budget and treasury'!K175</f>
        <v>1886794.0639999998</v>
      </c>
    </row>
    <row r="1942" spans="1:11" s="116" customFormat="1" ht="15" x14ac:dyDescent="0.25">
      <c r="A1942" s="111"/>
      <c r="B1942" s="112"/>
      <c r="C1942" s="113"/>
      <c r="D1942" s="113"/>
      <c r="E1942" s="113"/>
      <c r="F1942" s="113"/>
      <c r="G1942" s="113"/>
      <c r="H1942" s="120">
        <f>'budget and treasury'!H176</f>
        <v>0</v>
      </c>
      <c r="I1942" s="120">
        <f>'budget and treasury'!I176</f>
        <v>0</v>
      </c>
      <c r="J1942" s="120">
        <f>'budget and treasury'!J176</f>
        <v>0</v>
      </c>
      <c r="K1942" s="123">
        <f>'budget and treasury'!K176</f>
        <v>0</v>
      </c>
    </row>
    <row r="1943" spans="1:11" s="116" customFormat="1" ht="15" x14ac:dyDescent="0.25">
      <c r="A1943" s="111"/>
      <c r="B1943" s="112" t="s">
        <v>144</v>
      </c>
      <c r="C1943" s="113"/>
      <c r="D1943" s="113"/>
      <c r="E1943" s="113"/>
      <c r="F1943" s="113"/>
      <c r="G1943" s="113"/>
      <c r="H1943" s="120">
        <f>'budget and treasury'!H177</f>
        <v>0</v>
      </c>
      <c r="I1943" s="120">
        <f>'budget and treasury'!I177</f>
        <v>0</v>
      </c>
      <c r="J1943" s="120">
        <f>'budget and treasury'!J177</f>
        <v>0</v>
      </c>
      <c r="K1943" s="123">
        <f>'budget and treasury'!K177</f>
        <v>0</v>
      </c>
    </row>
    <row r="1944" spans="1:11" x14ac:dyDescent="0.2">
      <c r="A1944" s="117"/>
      <c r="B1944" s="118"/>
      <c r="C1944" s="119"/>
      <c r="D1944" s="119"/>
      <c r="E1944" s="119"/>
      <c r="F1944" s="119"/>
      <c r="G1944" s="119"/>
      <c r="H1944" s="120">
        <f>'budget and treasury'!H178</f>
        <v>0</v>
      </c>
      <c r="I1944" s="120">
        <f>'budget and treasury'!I178</f>
        <v>0</v>
      </c>
      <c r="J1944" s="120">
        <f>'budget and treasury'!J178</f>
        <v>0</v>
      </c>
      <c r="K1944" s="123">
        <f>'budget and treasury'!K178</f>
        <v>0</v>
      </c>
    </row>
    <row r="1945" spans="1:11" x14ac:dyDescent="0.2">
      <c r="A1945" s="117" t="s">
        <v>823</v>
      </c>
      <c r="B1945" s="118" t="s">
        <v>145</v>
      </c>
      <c r="C1945" s="119">
        <v>228</v>
      </c>
      <c r="D1945" s="119">
        <v>26.25</v>
      </c>
      <c r="E1945" s="119">
        <v>157.5</v>
      </c>
      <c r="F1945" s="119">
        <v>70.5</v>
      </c>
      <c r="G1945" s="119">
        <v>69.069999999999993</v>
      </c>
      <c r="H1945" s="120">
        <f>'budget and treasury'!H179</f>
        <v>0</v>
      </c>
      <c r="I1945" s="120">
        <f>'budget and treasury'!I179</f>
        <v>228</v>
      </c>
      <c r="J1945" s="120">
        <f>'budget and treasury'!J179</f>
        <v>241.68</v>
      </c>
      <c r="K1945" s="123">
        <f>'budget and treasury'!K179</f>
        <v>256.18080000000003</v>
      </c>
    </row>
    <row r="1946" spans="1:11" x14ac:dyDescent="0.2">
      <c r="A1946" s="117" t="s">
        <v>824</v>
      </c>
      <c r="B1946" s="118" t="s">
        <v>146</v>
      </c>
      <c r="C1946" s="119">
        <v>67190</v>
      </c>
      <c r="D1946" s="119">
        <v>6751.37</v>
      </c>
      <c r="E1946" s="119">
        <v>41749.379999999997</v>
      </c>
      <c r="F1946" s="119">
        <v>25440.62</v>
      </c>
      <c r="G1946" s="119">
        <v>62.13</v>
      </c>
      <c r="H1946" s="120">
        <f>'budget and treasury'!H180</f>
        <v>0</v>
      </c>
      <c r="I1946" s="120">
        <f>'budget and treasury'!I180</f>
        <v>67190</v>
      </c>
      <c r="J1946" s="120">
        <f>'budget and treasury'!J180</f>
        <v>71221.399999999994</v>
      </c>
      <c r="K1946" s="123">
        <f>'budget and treasury'!K180</f>
        <v>75494.683999999994</v>
      </c>
    </row>
    <row r="1947" spans="1:11" x14ac:dyDescent="0.2">
      <c r="A1947" s="117" t="s">
        <v>825</v>
      </c>
      <c r="B1947" s="118" t="s">
        <v>147</v>
      </c>
      <c r="C1947" s="119">
        <v>249239</v>
      </c>
      <c r="D1947" s="119">
        <v>19376.7</v>
      </c>
      <c r="E1947" s="119">
        <v>114501.32</v>
      </c>
      <c r="F1947" s="119">
        <v>134737.68</v>
      </c>
      <c r="G1947" s="119">
        <v>45.94</v>
      </c>
      <c r="H1947" s="120">
        <f>'budget and treasury'!H181</f>
        <v>0</v>
      </c>
      <c r="I1947" s="120">
        <f>'budget and treasury'!I181</f>
        <v>249239</v>
      </c>
      <c r="J1947" s="120">
        <f>'budget and treasury'!J181</f>
        <v>264193.34000000003</v>
      </c>
      <c r="K1947" s="123">
        <f>'budget and treasury'!K181</f>
        <v>280044.94040000002</v>
      </c>
    </row>
    <row r="1948" spans="1:11" x14ac:dyDescent="0.2">
      <c r="A1948" s="117" t="s">
        <v>826</v>
      </c>
      <c r="B1948" s="118" t="s">
        <v>148</v>
      </c>
      <c r="C1948" s="119">
        <v>5353</v>
      </c>
      <c r="D1948" s="119">
        <v>446.16</v>
      </c>
      <c r="E1948" s="119">
        <v>2674.37</v>
      </c>
      <c r="F1948" s="119">
        <v>2678.63</v>
      </c>
      <c r="G1948" s="119">
        <v>49.96</v>
      </c>
      <c r="H1948" s="120">
        <f>'budget and treasury'!H182</f>
        <v>0</v>
      </c>
      <c r="I1948" s="120">
        <f>'budget and treasury'!I182</f>
        <v>5353</v>
      </c>
      <c r="J1948" s="120">
        <f>'budget and treasury'!J182</f>
        <v>5674.18</v>
      </c>
      <c r="K1948" s="123">
        <f>'budget and treasury'!K182</f>
        <v>6014.6307999999999</v>
      </c>
    </row>
    <row r="1949" spans="1:11" x14ac:dyDescent="0.2">
      <c r="A1949" s="117"/>
      <c r="B1949" s="118"/>
      <c r="C1949" s="119"/>
      <c r="D1949" s="119"/>
      <c r="E1949" s="119"/>
      <c r="F1949" s="119"/>
      <c r="G1949" s="119"/>
      <c r="H1949" s="120">
        <f>'budget and treasury'!H183</f>
        <v>0</v>
      </c>
      <c r="I1949" s="120">
        <f>'budget and treasury'!I183</f>
        <v>0</v>
      </c>
      <c r="J1949" s="120">
        <f>'budget and treasury'!J183</f>
        <v>0</v>
      </c>
      <c r="K1949" s="123">
        <f>'budget and treasury'!K183</f>
        <v>0</v>
      </c>
    </row>
    <row r="1950" spans="1:11" s="116" customFormat="1" ht="15" x14ac:dyDescent="0.25">
      <c r="A1950" s="111"/>
      <c r="B1950" s="112" t="s">
        <v>149</v>
      </c>
      <c r="C1950" s="113">
        <v>322010</v>
      </c>
      <c r="D1950" s="113">
        <v>26600.48</v>
      </c>
      <c r="E1950" s="113">
        <v>159082.57</v>
      </c>
      <c r="F1950" s="113">
        <v>162927.43</v>
      </c>
      <c r="G1950" s="113">
        <v>49.4</v>
      </c>
      <c r="H1950" s="120">
        <f>'budget and treasury'!H184</f>
        <v>0</v>
      </c>
      <c r="I1950" s="120">
        <f>'budget and treasury'!I184</f>
        <v>322010</v>
      </c>
      <c r="J1950" s="120">
        <f>'budget and treasury'!J184</f>
        <v>341330.6</v>
      </c>
      <c r="K1950" s="123">
        <f>'budget and treasury'!K184</f>
        <v>361810.43599999999</v>
      </c>
    </row>
    <row r="1951" spans="1:11" s="116" customFormat="1" ht="15" x14ac:dyDescent="0.25">
      <c r="A1951" s="111"/>
      <c r="B1951" s="112"/>
      <c r="C1951" s="113"/>
      <c r="D1951" s="113"/>
      <c r="E1951" s="113"/>
      <c r="F1951" s="113"/>
      <c r="G1951" s="113"/>
      <c r="H1951" s="120">
        <f>'budget and treasury'!H185</f>
        <v>0</v>
      </c>
      <c r="I1951" s="120">
        <f>'budget and treasury'!I185</f>
        <v>0</v>
      </c>
      <c r="J1951" s="120">
        <f>'budget and treasury'!J185</f>
        <v>0</v>
      </c>
      <c r="K1951" s="123">
        <f>'budget and treasury'!K185</f>
        <v>0</v>
      </c>
    </row>
    <row r="1952" spans="1:11" s="116" customFormat="1" ht="15" x14ac:dyDescent="0.25">
      <c r="A1952" s="111"/>
      <c r="B1952" s="112" t="s">
        <v>150</v>
      </c>
      <c r="C1952" s="113"/>
      <c r="D1952" s="113"/>
      <c r="E1952" s="113"/>
      <c r="F1952" s="113"/>
      <c r="G1952" s="113"/>
      <c r="H1952" s="120">
        <f>'budget and treasury'!H186</f>
        <v>0</v>
      </c>
      <c r="I1952" s="120">
        <f>'budget and treasury'!I186</f>
        <v>0</v>
      </c>
      <c r="J1952" s="120">
        <f>'budget and treasury'!J186</f>
        <v>0</v>
      </c>
      <c r="K1952" s="123">
        <f>'budget and treasury'!K186</f>
        <v>0</v>
      </c>
    </row>
    <row r="1953" spans="1:11" x14ac:dyDescent="0.2">
      <c r="A1953" s="117"/>
      <c r="B1953" s="118"/>
      <c r="C1953" s="119"/>
      <c r="D1953" s="119"/>
      <c r="E1953" s="119"/>
      <c r="F1953" s="119"/>
      <c r="G1953" s="119"/>
      <c r="H1953" s="120">
        <f>'budget and treasury'!H187</f>
        <v>0</v>
      </c>
      <c r="I1953" s="120">
        <f>'budget and treasury'!I187</f>
        <v>0</v>
      </c>
      <c r="J1953" s="120">
        <f>'budget and treasury'!J187</f>
        <v>0</v>
      </c>
      <c r="K1953" s="123">
        <f>'budget and treasury'!K187</f>
        <v>0</v>
      </c>
    </row>
    <row r="1954" spans="1:11" x14ac:dyDescent="0.2">
      <c r="A1954" s="117" t="s">
        <v>827</v>
      </c>
      <c r="B1954" s="118" t="s">
        <v>151</v>
      </c>
      <c r="C1954" s="119">
        <v>11144</v>
      </c>
      <c r="D1954" s="119">
        <v>0</v>
      </c>
      <c r="E1954" s="119">
        <v>0</v>
      </c>
      <c r="F1954" s="119">
        <v>11144</v>
      </c>
      <c r="G1954" s="119">
        <v>0</v>
      </c>
      <c r="H1954" s="120">
        <f>'budget and treasury'!H188</f>
        <v>0</v>
      </c>
      <c r="I1954" s="120">
        <f>'budget and treasury'!I188</f>
        <v>11144</v>
      </c>
      <c r="J1954" s="120">
        <f>'budget and treasury'!J188</f>
        <v>11812.64</v>
      </c>
      <c r="K1954" s="123">
        <f>'budget and treasury'!K188</f>
        <v>12521.3984</v>
      </c>
    </row>
    <row r="1955" spans="1:11" x14ac:dyDescent="0.2">
      <c r="A1955" s="117" t="s">
        <v>828</v>
      </c>
      <c r="B1955" s="118" t="s">
        <v>152</v>
      </c>
      <c r="C1955" s="119">
        <v>12667</v>
      </c>
      <c r="D1955" s="119">
        <v>0</v>
      </c>
      <c r="E1955" s="119">
        <v>0</v>
      </c>
      <c r="F1955" s="119">
        <v>12667</v>
      </c>
      <c r="G1955" s="119">
        <v>0</v>
      </c>
      <c r="H1955" s="120">
        <f>'budget and treasury'!H189</f>
        <v>0</v>
      </c>
      <c r="I1955" s="120">
        <f>'budget and treasury'!I189</f>
        <v>12667</v>
      </c>
      <c r="J1955" s="120">
        <f>'budget and treasury'!J189</f>
        <v>13427.02</v>
      </c>
      <c r="K1955" s="123">
        <f>'budget and treasury'!K189</f>
        <v>14232.6412</v>
      </c>
    </row>
    <row r="1956" spans="1:11" x14ac:dyDescent="0.2">
      <c r="A1956" s="117" t="s">
        <v>829</v>
      </c>
      <c r="B1956" s="118" t="s">
        <v>153</v>
      </c>
      <c r="C1956" s="119">
        <v>19732</v>
      </c>
      <c r="D1956" s="119">
        <v>0</v>
      </c>
      <c r="E1956" s="119">
        <v>0</v>
      </c>
      <c r="F1956" s="119">
        <v>19732</v>
      </c>
      <c r="G1956" s="119">
        <v>0</v>
      </c>
      <c r="H1956" s="120">
        <f>'budget and treasury'!H190</f>
        <v>0</v>
      </c>
      <c r="I1956" s="120">
        <f>'budget and treasury'!I190</f>
        <v>19732</v>
      </c>
      <c r="J1956" s="120">
        <f>'budget and treasury'!J190</f>
        <v>20915.919999999998</v>
      </c>
      <c r="K1956" s="123">
        <f>'budget and treasury'!K190</f>
        <v>22170.875199999999</v>
      </c>
    </row>
    <row r="1957" spans="1:11" x14ac:dyDescent="0.2">
      <c r="A1957" s="117"/>
      <c r="B1957" s="118"/>
      <c r="C1957" s="119"/>
      <c r="D1957" s="119"/>
      <c r="E1957" s="119"/>
      <c r="F1957" s="119"/>
      <c r="G1957" s="119"/>
      <c r="H1957" s="120">
        <f>'budget and treasury'!H191</f>
        <v>0</v>
      </c>
      <c r="I1957" s="120">
        <f>'budget and treasury'!I191</f>
        <v>0</v>
      </c>
      <c r="J1957" s="120">
        <f>'budget and treasury'!J191</f>
        <v>0</v>
      </c>
      <c r="K1957" s="123">
        <f>'budget and treasury'!K191</f>
        <v>0</v>
      </c>
    </row>
    <row r="1958" spans="1:11" s="116" customFormat="1" ht="15" x14ac:dyDescent="0.25">
      <c r="A1958" s="111"/>
      <c r="B1958" s="112" t="s">
        <v>154</v>
      </c>
      <c r="C1958" s="113">
        <v>43543</v>
      </c>
      <c r="D1958" s="113">
        <v>0</v>
      </c>
      <c r="E1958" s="113">
        <v>0</v>
      </c>
      <c r="F1958" s="113">
        <v>43543</v>
      </c>
      <c r="G1958" s="113">
        <v>0</v>
      </c>
      <c r="H1958" s="120">
        <f>'budget and treasury'!H192</f>
        <v>0</v>
      </c>
      <c r="I1958" s="120">
        <f>'budget and treasury'!I192</f>
        <v>43543</v>
      </c>
      <c r="J1958" s="120">
        <f>'budget and treasury'!J192</f>
        <v>46155.58</v>
      </c>
      <c r="K1958" s="123">
        <f>'budget and treasury'!K192</f>
        <v>48924.914799999999</v>
      </c>
    </row>
    <row r="1959" spans="1:11" s="116" customFormat="1" ht="15" x14ac:dyDescent="0.25">
      <c r="A1959" s="111"/>
      <c r="B1959" s="112"/>
      <c r="C1959" s="113"/>
      <c r="D1959" s="113"/>
      <c r="E1959" s="113"/>
      <c r="F1959" s="113"/>
      <c r="G1959" s="113"/>
      <c r="H1959" s="120">
        <f>'budget and treasury'!H193</f>
        <v>0</v>
      </c>
      <c r="I1959" s="120">
        <f>'budget and treasury'!I193</f>
        <v>0</v>
      </c>
      <c r="J1959" s="120">
        <f>'budget and treasury'!J193</f>
        <v>0</v>
      </c>
      <c r="K1959" s="123">
        <f>'budget and treasury'!K193</f>
        <v>0</v>
      </c>
    </row>
    <row r="1960" spans="1:11" s="116" customFormat="1" ht="15" x14ac:dyDescent="0.25">
      <c r="A1960" s="111"/>
      <c r="B1960" s="112" t="s">
        <v>155</v>
      </c>
      <c r="C1960" s="113">
        <v>2059338</v>
      </c>
      <c r="D1960" s="113">
        <v>167428.68</v>
      </c>
      <c r="E1960" s="113">
        <v>1030840.29</v>
      </c>
      <c r="F1960" s="113">
        <v>1028497.71</v>
      </c>
      <c r="G1960" s="113">
        <v>50.05</v>
      </c>
      <c r="H1960" s="120">
        <f>'budget and treasury'!H194</f>
        <v>-14545</v>
      </c>
      <c r="I1960" s="120">
        <f>'budget and treasury'!I194</f>
        <v>2044793</v>
      </c>
      <c r="J1960" s="120">
        <f>'budget and treasury'!J194</f>
        <v>2167480.58</v>
      </c>
      <c r="K1960" s="123">
        <f>'budget and treasury'!K194</f>
        <v>2297529.4147999999</v>
      </c>
    </row>
    <row r="1961" spans="1:11" s="116" customFormat="1" ht="15" x14ac:dyDescent="0.25">
      <c r="A1961" s="111"/>
      <c r="B1961" s="112"/>
      <c r="C1961" s="113"/>
      <c r="D1961" s="113"/>
      <c r="E1961" s="113"/>
      <c r="F1961" s="113"/>
      <c r="G1961" s="113"/>
      <c r="H1961" s="120">
        <f>'budget and treasury'!H195</f>
        <v>0</v>
      </c>
      <c r="I1961" s="120">
        <f>'budget and treasury'!I195</f>
        <v>0</v>
      </c>
      <c r="J1961" s="120">
        <f>'budget and treasury'!J195</f>
        <v>0</v>
      </c>
      <c r="K1961" s="123">
        <f>'budget and treasury'!K195</f>
        <v>0</v>
      </c>
    </row>
    <row r="1962" spans="1:11" s="116" customFormat="1" ht="15" x14ac:dyDescent="0.25">
      <c r="A1962" s="111"/>
      <c r="B1962" s="112" t="s">
        <v>156</v>
      </c>
      <c r="C1962" s="113">
        <v>2059338</v>
      </c>
      <c r="D1962" s="113">
        <v>167428.68</v>
      </c>
      <c r="E1962" s="113">
        <v>1030840.29</v>
      </c>
      <c r="F1962" s="113">
        <v>1028497.71</v>
      </c>
      <c r="G1962" s="113">
        <v>50.05</v>
      </c>
      <c r="H1962" s="120">
        <f>'budget and treasury'!H196</f>
        <v>-14545</v>
      </c>
      <c r="I1962" s="120">
        <f>'budget and treasury'!I196</f>
        <v>2044793</v>
      </c>
      <c r="J1962" s="120">
        <f>'budget and treasury'!J196</f>
        <v>2167480.58</v>
      </c>
      <c r="K1962" s="123">
        <f>'budget and treasury'!K196</f>
        <v>2297529.4147999999</v>
      </c>
    </row>
    <row r="1963" spans="1:11" s="116" customFormat="1" ht="15" x14ac:dyDescent="0.25">
      <c r="A1963" s="111"/>
      <c r="B1963" s="112"/>
      <c r="C1963" s="113"/>
      <c r="D1963" s="113"/>
      <c r="E1963" s="113"/>
      <c r="F1963" s="113"/>
      <c r="G1963" s="113"/>
      <c r="H1963" s="120">
        <f>'budget and treasury'!H197</f>
        <v>0</v>
      </c>
      <c r="I1963" s="120">
        <f>'budget and treasury'!I197</f>
        <v>0</v>
      </c>
      <c r="J1963" s="120">
        <f>'budget and treasury'!J197</f>
        <v>0</v>
      </c>
      <c r="K1963" s="123">
        <f>'budget and treasury'!K197</f>
        <v>0</v>
      </c>
    </row>
    <row r="1964" spans="1:11" s="116" customFormat="1" ht="15" x14ac:dyDescent="0.25">
      <c r="A1964" s="111"/>
      <c r="B1964" s="112" t="s">
        <v>218</v>
      </c>
      <c r="C1964" s="113"/>
      <c r="D1964" s="113"/>
      <c r="E1964" s="113"/>
      <c r="F1964" s="113"/>
      <c r="G1964" s="113"/>
      <c r="H1964" s="120">
        <f>'budget and treasury'!H198</f>
        <v>0</v>
      </c>
      <c r="I1964" s="120">
        <f>'budget and treasury'!I198</f>
        <v>0</v>
      </c>
      <c r="J1964" s="120">
        <f>'budget and treasury'!J198</f>
        <v>0</v>
      </c>
      <c r="K1964" s="123">
        <f>'budget and treasury'!K198</f>
        <v>0</v>
      </c>
    </row>
    <row r="1965" spans="1:11" x14ac:dyDescent="0.2">
      <c r="A1965" s="117"/>
      <c r="B1965" s="118"/>
      <c r="C1965" s="119"/>
      <c r="D1965" s="119"/>
      <c r="E1965" s="119"/>
      <c r="F1965" s="119"/>
      <c r="G1965" s="119"/>
      <c r="H1965" s="120">
        <f>'budget and treasury'!H199</f>
        <v>0</v>
      </c>
      <c r="I1965" s="120">
        <f>'budget and treasury'!I199</f>
        <v>0</v>
      </c>
      <c r="J1965" s="120">
        <f>'budget and treasury'!J199</f>
        <v>0</v>
      </c>
      <c r="K1965" s="123">
        <f>'budget and treasury'!K199</f>
        <v>0</v>
      </c>
    </row>
    <row r="1966" spans="1:11" x14ac:dyDescent="0.2">
      <c r="A1966" s="117" t="s">
        <v>830</v>
      </c>
      <c r="B1966" s="118" t="s">
        <v>243</v>
      </c>
      <c r="C1966" s="119">
        <v>0</v>
      </c>
      <c r="D1966" s="119">
        <v>1312.8</v>
      </c>
      <c r="E1966" s="119">
        <v>8167.08</v>
      </c>
      <c r="F1966" s="119">
        <v>-8167.08</v>
      </c>
      <c r="G1966" s="119">
        <v>0</v>
      </c>
      <c r="H1966" s="120">
        <f>'budget and treasury'!H200</f>
        <v>0</v>
      </c>
      <c r="I1966" s="120">
        <f>'budget and treasury'!I200</f>
        <v>0</v>
      </c>
      <c r="J1966" s="120">
        <f>'budget and treasury'!J200</f>
        <v>0</v>
      </c>
      <c r="K1966" s="123">
        <f>'budget and treasury'!K200</f>
        <v>0</v>
      </c>
    </row>
    <row r="1967" spans="1:11" x14ac:dyDescent="0.2">
      <c r="A1967" s="117" t="s">
        <v>831</v>
      </c>
      <c r="B1967" s="118" t="s">
        <v>244</v>
      </c>
      <c r="C1967" s="119">
        <v>0</v>
      </c>
      <c r="D1967" s="119">
        <v>576.32000000000005</v>
      </c>
      <c r="E1967" s="119">
        <v>8544.3700000000008</v>
      </c>
      <c r="F1967" s="119">
        <v>-8544.3700000000008</v>
      </c>
      <c r="G1967" s="119">
        <v>0</v>
      </c>
      <c r="H1967" s="120">
        <f>'budget and treasury'!H201</f>
        <v>0</v>
      </c>
      <c r="I1967" s="120">
        <f>'budget and treasury'!I201</f>
        <v>0</v>
      </c>
      <c r="J1967" s="120">
        <f>'budget and treasury'!J201</f>
        <v>0</v>
      </c>
      <c r="K1967" s="123">
        <f>'budget and treasury'!K201</f>
        <v>0</v>
      </c>
    </row>
    <row r="1968" spans="1:11" s="125" customFormat="1" ht="15" x14ac:dyDescent="0.25">
      <c r="A1968" s="126"/>
      <c r="B1968" s="118" t="s">
        <v>836</v>
      </c>
      <c r="C1968" s="119">
        <v>0</v>
      </c>
      <c r="D1968" s="119">
        <v>0</v>
      </c>
      <c r="E1968" s="119">
        <v>0</v>
      </c>
      <c r="F1968" s="119">
        <v>0</v>
      </c>
      <c r="G1968" s="119">
        <v>0</v>
      </c>
      <c r="H1968" s="120">
        <f>'budget and treasury'!H202</f>
        <v>800000</v>
      </c>
      <c r="I1968" s="120">
        <f>'budget and treasury'!I202</f>
        <v>800000</v>
      </c>
      <c r="J1968" s="120">
        <v>0</v>
      </c>
      <c r="K1968" s="120">
        <f>J1968*6/100+J1968</f>
        <v>0</v>
      </c>
    </row>
    <row r="1969" spans="1:11" x14ac:dyDescent="0.2">
      <c r="A1969" s="117"/>
      <c r="B1969" s="118"/>
      <c r="C1969" s="119"/>
      <c r="D1969" s="119"/>
      <c r="E1969" s="119"/>
      <c r="F1969" s="119"/>
      <c r="G1969" s="119"/>
      <c r="H1969" s="120">
        <f>'budget and treasury'!H203</f>
        <v>0</v>
      </c>
      <c r="I1969" s="120">
        <f>'budget and treasury'!I203</f>
        <v>0</v>
      </c>
      <c r="J1969" s="120">
        <f>'budget and treasury'!J203</f>
        <v>0</v>
      </c>
      <c r="K1969" s="123">
        <f>'budget and treasury'!K203</f>
        <v>0</v>
      </c>
    </row>
    <row r="1970" spans="1:11" s="116" customFormat="1" ht="15" x14ac:dyDescent="0.25">
      <c r="A1970" s="111"/>
      <c r="B1970" s="112" t="s">
        <v>250</v>
      </c>
      <c r="C1970" s="113">
        <v>0</v>
      </c>
      <c r="D1970" s="113">
        <v>1889.12</v>
      </c>
      <c r="E1970" s="113">
        <v>16711.45</v>
      </c>
      <c r="F1970" s="113">
        <v>-16711.45</v>
      </c>
      <c r="G1970" s="113">
        <v>0</v>
      </c>
      <c r="H1970" s="120">
        <f>'budget and treasury'!H204</f>
        <v>800000</v>
      </c>
      <c r="I1970" s="120">
        <f>'budget and treasury'!I204</f>
        <v>800000</v>
      </c>
      <c r="J1970" s="120">
        <f>'budget and treasury'!J204</f>
        <v>0</v>
      </c>
      <c r="K1970" s="123">
        <f>'budget and treasury'!K204</f>
        <v>0</v>
      </c>
    </row>
    <row r="1971" spans="1:11" s="116" customFormat="1" ht="15" x14ac:dyDescent="0.25">
      <c r="A1971" s="111"/>
      <c r="B1971" s="112"/>
      <c r="C1971" s="113"/>
      <c r="D1971" s="113"/>
      <c r="E1971" s="113"/>
      <c r="F1971" s="113"/>
      <c r="G1971" s="113"/>
      <c r="H1971" s="120">
        <f>'budget and treasury'!H205</f>
        <v>0</v>
      </c>
      <c r="I1971" s="120">
        <f>'budget and treasury'!I205</f>
        <v>0</v>
      </c>
      <c r="J1971" s="120">
        <f>'budget and treasury'!J205</f>
        <v>0</v>
      </c>
      <c r="K1971" s="123">
        <f>'budget and treasury'!K205</f>
        <v>0</v>
      </c>
    </row>
    <row r="1972" spans="1:11" s="116" customFormat="1" ht="15" x14ac:dyDescent="0.25">
      <c r="A1972" s="111"/>
      <c r="B1972" s="112" t="s">
        <v>266</v>
      </c>
      <c r="C1972" s="113"/>
      <c r="D1972" s="113"/>
      <c r="E1972" s="113"/>
      <c r="F1972" s="113"/>
      <c r="G1972" s="113"/>
      <c r="H1972" s="120">
        <f>'budget and treasury'!H206</f>
        <v>0</v>
      </c>
      <c r="I1972" s="120">
        <f>'budget and treasury'!I206</f>
        <v>0</v>
      </c>
      <c r="J1972" s="120">
        <f>'budget and treasury'!J206</f>
        <v>0</v>
      </c>
      <c r="K1972" s="123">
        <f>'budget and treasury'!K206</f>
        <v>0</v>
      </c>
    </row>
    <row r="1973" spans="1:11" x14ac:dyDescent="0.2">
      <c r="A1973" s="117"/>
      <c r="B1973" s="118"/>
      <c r="C1973" s="119"/>
      <c r="D1973" s="119"/>
      <c r="E1973" s="119"/>
      <c r="F1973" s="119"/>
      <c r="G1973" s="119"/>
      <c r="H1973" s="120">
        <f>'budget and treasury'!H207</f>
        <v>0</v>
      </c>
      <c r="I1973" s="120">
        <f>'budget and treasury'!I207</f>
        <v>0</v>
      </c>
      <c r="J1973" s="120">
        <f>'budget and treasury'!J207</f>
        <v>0</v>
      </c>
      <c r="K1973" s="123">
        <f>'budget and treasury'!K207</f>
        <v>0</v>
      </c>
    </row>
    <row r="1974" spans="1:11" x14ac:dyDescent="0.2">
      <c r="A1974" s="117" t="s">
        <v>832</v>
      </c>
      <c r="B1974" s="118" t="s">
        <v>267</v>
      </c>
      <c r="C1974" s="119">
        <v>0</v>
      </c>
      <c r="D1974" s="119">
        <v>51975.17</v>
      </c>
      <c r="E1974" s="119">
        <v>284465.95</v>
      </c>
      <c r="F1974" s="119">
        <v>-284465.95</v>
      </c>
      <c r="G1974" s="119">
        <v>0</v>
      </c>
      <c r="H1974" s="120">
        <f>'budget and treasury'!H208</f>
        <v>0</v>
      </c>
      <c r="I1974" s="120">
        <f>'budget and treasury'!I208</f>
        <v>0</v>
      </c>
      <c r="J1974" s="120">
        <f>'budget and treasury'!J208</f>
        <v>0</v>
      </c>
      <c r="K1974" s="123">
        <f>'budget and treasury'!K208</f>
        <v>0</v>
      </c>
    </row>
    <row r="1975" spans="1:11" x14ac:dyDescent="0.2">
      <c r="A1975" s="117" t="s">
        <v>833</v>
      </c>
      <c r="B1975" s="118" t="s">
        <v>268</v>
      </c>
      <c r="C1975" s="119">
        <v>3180</v>
      </c>
      <c r="D1975" s="119">
        <v>713.71</v>
      </c>
      <c r="E1975" s="119">
        <v>1662.16</v>
      </c>
      <c r="F1975" s="119">
        <v>1517.84</v>
      </c>
      <c r="G1975" s="119">
        <v>52.26</v>
      </c>
      <c r="H1975" s="120">
        <f>'budget and treasury'!H209</f>
        <v>0</v>
      </c>
      <c r="I1975" s="120">
        <f>'budget and treasury'!I209</f>
        <v>3180</v>
      </c>
      <c r="J1975" s="120">
        <f>'budget and treasury'!J209</f>
        <v>3370.8</v>
      </c>
      <c r="K1975" s="123">
        <f>'budget and treasury'!K209</f>
        <v>3573.0480000000002</v>
      </c>
    </row>
    <row r="1976" spans="1:11" x14ac:dyDescent="0.2">
      <c r="A1976" s="117" t="s">
        <v>834</v>
      </c>
      <c r="B1976" s="118" t="s">
        <v>269</v>
      </c>
      <c r="C1976" s="119">
        <v>253</v>
      </c>
      <c r="D1976" s="119">
        <v>844.87</v>
      </c>
      <c r="E1976" s="119">
        <v>10316.290000000001</v>
      </c>
      <c r="F1976" s="119">
        <v>-10063.290000000001</v>
      </c>
      <c r="G1976" s="119">
        <v>999.99</v>
      </c>
      <c r="H1976" s="120">
        <f>'budget and treasury'!H210</f>
        <v>0</v>
      </c>
      <c r="I1976" s="120">
        <f>'budget and treasury'!I210</f>
        <v>253</v>
      </c>
      <c r="J1976" s="120">
        <f>'budget and treasury'!J210</f>
        <v>268.18</v>
      </c>
      <c r="K1976" s="123">
        <f>'budget and treasury'!K210</f>
        <v>284.27080000000001</v>
      </c>
    </row>
    <row r="1977" spans="1:11" x14ac:dyDescent="0.2">
      <c r="A1977" s="117"/>
      <c r="B1977" s="118"/>
      <c r="C1977" s="119"/>
      <c r="D1977" s="119"/>
      <c r="E1977" s="119"/>
      <c r="F1977" s="119"/>
      <c r="G1977" s="119"/>
      <c r="H1977" s="120">
        <f>'budget and treasury'!H211</f>
        <v>0</v>
      </c>
      <c r="I1977" s="120">
        <f>'budget and treasury'!I211</f>
        <v>0</v>
      </c>
      <c r="J1977" s="120">
        <f>'budget and treasury'!J211</f>
        <v>0</v>
      </c>
      <c r="K1977" s="123">
        <f>'budget and treasury'!K211</f>
        <v>0</v>
      </c>
    </row>
    <row r="1978" spans="1:11" s="116" customFormat="1" ht="15" x14ac:dyDescent="0.25">
      <c r="A1978" s="111"/>
      <c r="B1978" s="112" t="s">
        <v>280</v>
      </c>
      <c r="C1978" s="113">
        <v>3433</v>
      </c>
      <c r="D1978" s="113">
        <v>53533.75</v>
      </c>
      <c r="E1978" s="113">
        <v>296444.40000000002</v>
      </c>
      <c r="F1978" s="113">
        <v>-293011.40000000002</v>
      </c>
      <c r="G1978" s="113">
        <v>999.99</v>
      </c>
      <c r="H1978" s="120">
        <f>'budget and treasury'!H212</f>
        <v>0</v>
      </c>
      <c r="I1978" s="120">
        <f>'budget and treasury'!I212</f>
        <v>3433</v>
      </c>
      <c r="J1978" s="120">
        <f>'budget and treasury'!J212</f>
        <v>3638.98</v>
      </c>
      <c r="K1978" s="123">
        <f>'budget and treasury'!K212</f>
        <v>3857.3188</v>
      </c>
    </row>
    <row r="1979" spans="1:11" s="116" customFormat="1" ht="15" x14ac:dyDescent="0.25">
      <c r="A1979" s="111"/>
      <c r="B1979" s="112"/>
      <c r="C1979" s="113"/>
      <c r="D1979" s="113"/>
      <c r="E1979" s="113"/>
      <c r="F1979" s="113"/>
      <c r="G1979" s="113"/>
      <c r="H1979" s="120">
        <f>'budget and treasury'!H213</f>
        <v>0</v>
      </c>
      <c r="I1979" s="120">
        <f>'budget and treasury'!I213</f>
        <v>0</v>
      </c>
      <c r="J1979" s="120">
        <f>'budget and treasury'!J213</f>
        <v>0</v>
      </c>
      <c r="K1979" s="123">
        <f>'budget and treasury'!K213</f>
        <v>0</v>
      </c>
    </row>
    <row r="1980" spans="1:11" s="116" customFormat="1" ht="15" x14ac:dyDescent="0.25">
      <c r="A1980" s="111"/>
      <c r="B1980" s="112" t="s">
        <v>281</v>
      </c>
      <c r="C1980" s="113">
        <v>2062771</v>
      </c>
      <c r="D1980" s="113">
        <v>222851.55</v>
      </c>
      <c r="E1980" s="113">
        <v>1343996.14</v>
      </c>
      <c r="F1980" s="113">
        <v>718774.86</v>
      </c>
      <c r="G1980" s="113">
        <v>65.150000000000006</v>
      </c>
      <c r="H1980" s="120">
        <f>'budget and treasury'!H214</f>
        <v>785455</v>
      </c>
      <c r="I1980" s="120">
        <f>'budget and treasury'!I214</f>
        <v>2848226</v>
      </c>
      <c r="J1980" s="120">
        <f>'budget and treasury'!J214</f>
        <v>2171119.56</v>
      </c>
      <c r="K1980" s="123">
        <f>'budget and treasury'!K214</f>
        <v>2301386.7335999999</v>
      </c>
    </row>
    <row r="1981" spans="1:11" x14ac:dyDescent="0.2">
      <c r="A1981" s="117"/>
      <c r="B1981" s="118"/>
      <c r="C1981" s="119"/>
      <c r="D1981" s="119"/>
      <c r="E1981" s="119"/>
      <c r="F1981" s="119"/>
      <c r="G1981" s="119"/>
      <c r="H1981" s="120">
        <f>'budget and treasury'!H215</f>
        <v>0</v>
      </c>
      <c r="I1981" s="120">
        <f>'budget and treasury'!I215</f>
        <v>0</v>
      </c>
      <c r="J1981" s="120">
        <f>'budget and treasury'!J215</f>
        <v>0</v>
      </c>
      <c r="K1981" s="123">
        <f>'budget and treasury'!K215</f>
        <v>0</v>
      </c>
    </row>
    <row r="1982" spans="1:11" s="116" customFormat="1" ht="15" x14ac:dyDescent="0.25">
      <c r="A1982" s="111"/>
      <c r="B1982" s="112" t="s">
        <v>283</v>
      </c>
      <c r="C1982" s="113"/>
      <c r="D1982" s="113"/>
      <c r="E1982" s="113"/>
      <c r="F1982" s="113"/>
      <c r="G1982" s="113"/>
      <c r="H1982" s="120">
        <f>'budget and treasury'!H216</f>
        <v>0</v>
      </c>
      <c r="I1982" s="120">
        <f>'budget and treasury'!I216</f>
        <v>0</v>
      </c>
      <c r="J1982" s="120">
        <f>'budget and treasury'!J216</f>
        <v>0</v>
      </c>
      <c r="K1982" s="123">
        <f>'budget and treasury'!K216</f>
        <v>0</v>
      </c>
    </row>
    <row r="1983" spans="1:11" x14ac:dyDescent="0.2">
      <c r="A1983" s="117"/>
      <c r="B1983" s="118"/>
      <c r="C1983" s="119"/>
      <c r="D1983" s="119"/>
      <c r="E1983" s="119"/>
      <c r="F1983" s="119"/>
      <c r="G1983" s="119"/>
      <c r="H1983" s="120">
        <f>'budget and treasury'!H217</f>
        <v>0</v>
      </c>
      <c r="I1983" s="120">
        <f>'budget and treasury'!I217</f>
        <v>0</v>
      </c>
      <c r="J1983" s="120">
        <f>'budget and treasury'!J217</f>
        <v>0</v>
      </c>
      <c r="K1983" s="123">
        <f>'budget and treasury'!K217</f>
        <v>0</v>
      </c>
    </row>
    <row r="1984" spans="1:11" x14ac:dyDescent="0.2">
      <c r="A1984" s="117" t="s">
        <v>835</v>
      </c>
      <c r="B1984" s="118" t="s">
        <v>836</v>
      </c>
      <c r="C1984" s="119">
        <v>800000</v>
      </c>
      <c r="D1984" s="119">
        <v>0</v>
      </c>
      <c r="E1984" s="119">
        <v>0</v>
      </c>
      <c r="F1984" s="119">
        <v>800000</v>
      </c>
      <c r="G1984" s="119">
        <v>0</v>
      </c>
      <c r="H1984" s="120">
        <f>'budget and treasury'!H218</f>
        <v>-800000</v>
      </c>
      <c r="I1984" s="120">
        <f>'budget and treasury'!I218</f>
        <v>0</v>
      </c>
      <c r="J1984" s="120">
        <f>'budget and treasury'!J218</f>
        <v>0</v>
      </c>
      <c r="K1984" s="123">
        <f>'budget and treasury'!K218</f>
        <v>0</v>
      </c>
    </row>
    <row r="1985" spans="1:11" x14ac:dyDescent="0.2">
      <c r="A1985" s="117"/>
      <c r="B1985" s="130" t="s">
        <v>1278</v>
      </c>
      <c r="C1985" s="119"/>
      <c r="D1985" s="119"/>
      <c r="E1985" s="119"/>
      <c r="F1985" s="119"/>
      <c r="G1985" s="119"/>
      <c r="H1985" s="120">
        <f>'budget and treasury'!H219</f>
        <v>0</v>
      </c>
      <c r="I1985" s="120">
        <f>'budget and treasury'!I219</f>
        <v>0</v>
      </c>
      <c r="J1985" s="120">
        <v>0</v>
      </c>
      <c r="K1985" s="123">
        <v>0</v>
      </c>
    </row>
    <row r="1986" spans="1:11" x14ac:dyDescent="0.2">
      <c r="A1986" s="117"/>
      <c r="B1986" s="118"/>
      <c r="C1986" s="119"/>
      <c r="D1986" s="119"/>
      <c r="E1986" s="119"/>
      <c r="F1986" s="119"/>
      <c r="G1986" s="119"/>
      <c r="H1986" s="120">
        <f>'budget and treasury'!H220</f>
        <v>0</v>
      </c>
      <c r="I1986" s="120">
        <f>'budget and treasury'!I220</f>
        <v>0</v>
      </c>
      <c r="J1986" s="120">
        <f>'budget and treasury'!J220</f>
        <v>0</v>
      </c>
      <c r="K1986" s="123">
        <f>'budget and treasury'!K220</f>
        <v>0</v>
      </c>
    </row>
    <row r="1987" spans="1:11" s="116" customFormat="1" ht="15" x14ac:dyDescent="0.25">
      <c r="A1987" s="111"/>
      <c r="B1987" s="112" t="s">
        <v>294</v>
      </c>
      <c r="C1987" s="113">
        <v>800000</v>
      </c>
      <c r="D1987" s="113">
        <v>0</v>
      </c>
      <c r="E1987" s="113">
        <v>0</v>
      </c>
      <c r="F1987" s="113">
        <v>800000</v>
      </c>
      <c r="G1987" s="113">
        <v>0</v>
      </c>
      <c r="H1987" s="120">
        <f>'budget and treasury'!H221</f>
        <v>-800000</v>
      </c>
      <c r="I1987" s="120">
        <f>'budget and treasury'!I221</f>
        <v>0</v>
      </c>
      <c r="J1987" s="120">
        <f>'budget and treasury'!J221</f>
        <v>0</v>
      </c>
      <c r="K1987" s="123">
        <f>'budget and treasury'!K221</f>
        <v>0</v>
      </c>
    </row>
    <row r="1988" spans="1:11" s="116" customFormat="1" ht="15" x14ac:dyDescent="0.25">
      <c r="A1988" s="111"/>
      <c r="B1988" s="112"/>
      <c r="C1988" s="113"/>
      <c r="D1988" s="113"/>
      <c r="E1988" s="113"/>
      <c r="F1988" s="113"/>
      <c r="G1988" s="113"/>
      <c r="H1988" s="120">
        <f>'budget and treasury'!H222</f>
        <v>0</v>
      </c>
      <c r="I1988" s="120">
        <f>'budget and treasury'!I222</f>
        <v>0</v>
      </c>
      <c r="J1988" s="120">
        <f>'budget and treasury'!J222</f>
        <v>0</v>
      </c>
      <c r="K1988" s="123">
        <f>'budget and treasury'!K222</f>
        <v>0</v>
      </c>
    </row>
    <row r="1989" spans="1:11" s="116" customFormat="1" ht="15" x14ac:dyDescent="0.25">
      <c r="A1989" s="111"/>
      <c r="B1989" s="112" t="s">
        <v>837</v>
      </c>
      <c r="C1989" s="113"/>
      <c r="D1989" s="113"/>
      <c r="E1989" s="113"/>
      <c r="F1989" s="113"/>
      <c r="G1989" s="113"/>
      <c r="H1989" s="120">
        <f>'budget and treasury'!H223</f>
        <v>0</v>
      </c>
      <c r="I1989" s="120">
        <f>'budget and treasury'!I223</f>
        <v>0</v>
      </c>
      <c r="J1989" s="120">
        <f>'budget and treasury'!J223</f>
        <v>0</v>
      </c>
      <c r="K1989" s="123">
        <f>'budget and treasury'!K223</f>
        <v>0</v>
      </c>
    </row>
    <row r="1990" spans="1:11" s="116" customFormat="1" ht="15" x14ac:dyDescent="0.25">
      <c r="A1990" s="111"/>
      <c r="B1990" s="112" t="s">
        <v>8</v>
      </c>
      <c r="C1990" s="113"/>
      <c r="D1990" s="113"/>
      <c r="E1990" s="113"/>
      <c r="F1990" s="113"/>
      <c r="G1990" s="113"/>
      <c r="H1990" s="120">
        <f>'budget and treasury'!H224</f>
        <v>0</v>
      </c>
      <c r="I1990" s="120">
        <f>'budget and treasury'!I224</f>
        <v>0</v>
      </c>
      <c r="J1990" s="120">
        <f>'budget and treasury'!J224</f>
        <v>0</v>
      </c>
      <c r="K1990" s="123">
        <f>'budget and treasury'!K224</f>
        <v>0</v>
      </c>
    </row>
    <row r="1991" spans="1:11" s="116" customFormat="1" ht="15" x14ac:dyDescent="0.25">
      <c r="A1991" s="111"/>
      <c r="B1991" s="112" t="s">
        <v>54</v>
      </c>
      <c r="C1991" s="113"/>
      <c r="D1991" s="113"/>
      <c r="E1991" s="113"/>
      <c r="F1991" s="113"/>
      <c r="G1991" s="113"/>
      <c r="H1991" s="120">
        <f>'budget and treasury'!H225</f>
        <v>0</v>
      </c>
      <c r="I1991" s="120">
        <f>'budget and treasury'!I225</f>
        <v>0</v>
      </c>
      <c r="J1991" s="120">
        <f>'budget and treasury'!J225</f>
        <v>0</v>
      </c>
      <c r="K1991" s="123">
        <f>'budget and treasury'!K225</f>
        <v>0</v>
      </c>
    </row>
    <row r="1992" spans="1:11" x14ac:dyDescent="0.2">
      <c r="A1992" s="117"/>
      <c r="B1992" s="118"/>
      <c r="C1992" s="119"/>
      <c r="D1992" s="119"/>
      <c r="E1992" s="119"/>
      <c r="F1992" s="119"/>
      <c r="G1992" s="119"/>
      <c r="H1992" s="120">
        <f>'budget and treasury'!H226</f>
        <v>0</v>
      </c>
      <c r="I1992" s="120">
        <f>'budget and treasury'!I226</f>
        <v>0</v>
      </c>
      <c r="J1992" s="120">
        <f>'budget and treasury'!J226</f>
        <v>0</v>
      </c>
      <c r="K1992" s="123">
        <f>'budget and treasury'!K226</f>
        <v>0</v>
      </c>
    </row>
    <row r="1993" spans="1:11" x14ac:dyDescent="0.2">
      <c r="A1993" s="117" t="s">
        <v>838</v>
      </c>
      <c r="B1993" s="118" t="s">
        <v>56</v>
      </c>
      <c r="C1993" s="119">
        <v>-17676</v>
      </c>
      <c r="D1993" s="119">
        <v>-1596.64</v>
      </c>
      <c r="E1993" s="119">
        <v>-8280.2999999999993</v>
      </c>
      <c r="F1993" s="119">
        <v>-9395.7000000000007</v>
      </c>
      <c r="G1993" s="119">
        <v>46.84</v>
      </c>
      <c r="H1993" s="120">
        <f>'budget and treasury'!H227</f>
        <v>0</v>
      </c>
      <c r="I1993" s="120">
        <f>'budget and treasury'!I227</f>
        <v>-17676</v>
      </c>
      <c r="J1993" s="120">
        <f>'budget and treasury'!J227</f>
        <v>-18736.560000000001</v>
      </c>
      <c r="K1993" s="123">
        <f>'budget and treasury'!K227</f>
        <v>-19860.7536</v>
      </c>
    </row>
    <row r="1994" spans="1:11" x14ac:dyDescent="0.2">
      <c r="A1994" s="117"/>
      <c r="B1994" s="118"/>
      <c r="C1994" s="119"/>
      <c r="D1994" s="119"/>
      <c r="E1994" s="119"/>
      <c r="F1994" s="119"/>
      <c r="G1994" s="119"/>
      <c r="H1994" s="120">
        <f>'budget and treasury'!H228</f>
        <v>0</v>
      </c>
      <c r="I1994" s="120">
        <f>'budget and treasury'!I228</f>
        <v>0</v>
      </c>
      <c r="J1994" s="120">
        <f>'budget and treasury'!J228</f>
        <v>0</v>
      </c>
      <c r="K1994" s="123">
        <f>'budget and treasury'!K228</f>
        <v>0</v>
      </c>
    </row>
    <row r="1995" spans="1:11" s="116" customFormat="1" ht="15" x14ac:dyDescent="0.25">
      <c r="A1995" s="111"/>
      <c r="B1995" s="112" t="s">
        <v>62</v>
      </c>
      <c r="C1995" s="113">
        <v>-17676</v>
      </c>
      <c r="D1995" s="113">
        <v>-1596.64</v>
      </c>
      <c r="E1995" s="113">
        <v>-8280.2999999999993</v>
      </c>
      <c r="F1995" s="113">
        <v>-9395.7000000000007</v>
      </c>
      <c r="G1995" s="113">
        <v>46.84</v>
      </c>
      <c r="H1995" s="120">
        <f>'budget and treasury'!H229</f>
        <v>0</v>
      </c>
      <c r="I1995" s="120">
        <f>'budget and treasury'!I229</f>
        <v>-17676</v>
      </c>
      <c r="J1995" s="120">
        <f>'budget and treasury'!J229</f>
        <v>-18736.560000000001</v>
      </c>
      <c r="K1995" s="123">
        <f>'budget and treasury'!K229</f>
        <v>-19860.7536</v>
      </c>
    </row>
    <row r="1996" spans="1:11" s="116" customFormat="1" ht="15" x14ac:dyDescent="0.25">
      <c r="A1996" s="111"/>
      <c r="B1996" s="112"/>
      <c r="C1996" s="113"/>
      <c r="D1996" s="113"/>
      <c r="E1996" s="113"/>
      <c r="F1996" s="113"/>
      <c r="G1996" s="113"/>
      <c r="H1996" s="120">
        <f>'budget and treasury'!H230</f>
        <v>0</v>
      </c>
      <c r="I1996" s="120">
        <f>'budget and treasury'!I230</f>
        <v>0</v>
      </c>
      <c r="J1996" s="120">
        <f>'budget and treasury'!J230</f>
        <v>0</v>
      </c>
      <c r="K1996" s="123">
        <f>'budget and treasury'!K230</f>
        <v>0</v>
      </c>
    </row>
    <row r="1997" spans="1:11" s="116" customFormat="1" ht="15" x14ac:dyDescent="0.25">
      <c r="A1997" s="111"/>
      <c r="B1997" s="112" t="s">
        <v>91</v>
      </c>
      <c r="C1997" s="113">
        <v>-17676</v>
      </c>
      <c r="D1997" s="113">
        <v>-1596.64</v>
      </c>
      <c r="E1997" s="113">
        <v>-8280.2999999999993</v>
      </c>
      <c r="F1997" s="113">
        <v>-9395.7000000000007</v>
      </c>
      <c r="G1997" s="113">
        <v>46.84</v>
      </c>
      <c r="H1997" s="120">
        <f>'budget and treasury'!H231</f>
        <v>0</v>
      </c>
      <c r="I1997" s="120">
        <f>'budget and treasury'!I231</f>
        <v>-17676</v>
      </c>
      <c r="J1997" s="120">
        <f>'budget and treasury'!J231</f>
        <v>-18736.560000000001</v>
      </c>
      <c r="K1997" s="123">
        <f>'budget and treasury'!K231</f>
        <v>-19860.7536</v>
      </c>
    </row>
    <row r="1998" spans="1:11" s="116" customFormat="1" ht="15" x14ac:dyDescent="0.25">
      <c r="A1998" s="111"/>
      <c r="B1998" s="112"/>
      <c r="C1998" s="113"/>
      <c r="D1998" s="113"/>
      <c r="E1998" s="113"/>
      <c r="F1998" s="113"/>
      <c r="G1998" s="113"/>
      <c r="H1998" s="120">
        <f>'budget and treasury'!H232</f>
        <v>0</v>
      </c>
      <c r="I1998" s="120">
        <f>'budget and treasury'!I232</f>
        <v>0</v>
      </c>
      <c r="J1998" s="120">
        <f>'budget and treasury'!J232</f>
        <v>0</v>
      </c>
      <c r="K1998" s="123">
        <f>'budget and treasury'!K232</f>
        <v>0</v>
      </c>
    </row>
    <row r="1999" spans="1:11" s="116" customFormat="1" ht="15" x14ac:dyDescent="0.25">
      <c r="A1999" s="111"/>
      <c r="B1999" s="112" t="s">
        <v>92</v>
      </c>
      <c r="C1999" s="113"/>
      <c r="D1999" s="113"/>
      <c r="E1999" s="113"/>
      <c r="F1999" s="113"/>
      <c r="G1999" s="113"/>
      <c r="H1999" s="120">
        <f>'budget and treasury'!H233</f>
        <v>0</v>
      </c>
      <c r="I1999" s="120">
        <f>'budget and treasury'!I233</f>
        <v>0</v>
      </c>
      <c r="J1999" s="120">
        <f>'budget and treasury'!J233</f>
        <v>0</v>
      </c>
      <c r="K1999" s="123">
        <f>'budget and treasury'!K233</f>
        <v>0</v>
      </c>
    </row>
    <row r="2000" spans="1:11" s="116" customFormat="1" ht="15" x14ac:dyDescent="0.25">
      <c r="A2000" s="111"/>
      <c r="B2000" s="112" t="s">
        <v>93</v>
      </c>
      <c r="C2000" s="113"/>
      <c r="D2000" s="113"/>
      <c r="E2000" s="113"/>
      <c r="F2000" s="113"/>
      <c r="G2000" s="113"/>
      <c r="H2000" s="120">
        <f>'budget and treasury'!H234</f>
        <v>0</v>
      </c>
      <c r="I2000" s="120">
        <f>'budget and treasury'!I234</f>
        <v>0</v>
      </c>
      <c r="J2000" s="120">
        <f>'budget and treasury'!J234</f>
        <v>0</v>
      </c>
      <c r="K2000" s="123">
        <f>'budget and treasury'!K234</f>
        <v>0</v>
      </c>
    </row>
    <row r="2001" spans="1:11" s="116" customFormat="1" ht="15" x14ac:dyDescent="0.25">
      <c r="A2001" s="111"/>
      <c r="B2001" s="112" t="s">
        <v>128</v>
      </c>
      <c r="C2001" s="113"/>
      <c r="D2001" s="113"/>
      <c r="E2001" s="113"/>
      <c r="F2001" s="113"/>
      <c r="G2001" s="113"/>
      <c r="H2001" s="120">
        <f>'budget and treasury'!H235</f>
        <v>0</v>
      </c>
      <c r="I2001" s="120">
        <f>'budget and treasury'!I235</f>
        <v>0</v>
      </c>
      <c r="J2001" s="120">
        <f>'budget and treasury'!J235</f>
        <v>0</v>
      </c>
      <c r="K2001" s="123">
        <f>'budget and treasury'!K235</f>
        <v>0</v>
      </c>
    </row>
    <row r="2002" spans="1:11" s="116" customFormat="1" ht="15" x14ac:dyDescent="0.25">
      <c r="A2002" s="111"/>
      <c r="B2002" s="112" t="s">
        <v>129</v>
      </c>
      <c r="C2002" s="113"/>
      <c r="D2002" s="113"/>
      <c r="E2002" s="113"/>
      <c r="F2002" s="113"/>
      <c r="G2002" s="113"/>
      <c r="H2002" s="120">
        <f>'budget and treasury'!H236</f>
        <v>0</v>
      </c>
      <c r="I2002" s="120">
        <f>'budget and treasury'!I236</f>
        <v>0</v>
      </c>
      <c r="J2002" s="120">
        <f>'budget and treasury'!J236</f>
        <v>0</v>
      </c>
      <c r="K2002" s="123">
        <f>'budget and treasury'!K236</f>
        <v>0</v>
      </c>
    </row>
    <row r="2003" spans="1:11" s="116" customFormat="1" ht="15" x14ac:dyDescent="0.25">
      <c r="A2003" s="111"/>
      <c r="B2003" s="112"/>
      <c r="C2003" s="113"/>
      <c r="D2003" s="113"/>
      <c r="E2003" s="113"/>
      <c r="F2003" s="113"/>
      <c r="G2003" s="113"/>
      <c r="H2003" s="120">
        <f>'budget and treasury'!H237</f>
        <v>0</v>
      </c>
      <c r="I2003" s="120">
        <f>'budget and treasury'!I237</f>
        <v>0</v>
      </c>
      <c r="J2003" s="120">
        <f>'budget and treasury'!J237</f>
        <v>0</v>
      </c>
      <c r="K2003" s="123">
        <f>'budget and treasury'!K237</f>
        <v>0</v>
      </c>
    </row>
    <row r="2004" spans="1:11" x14ac:dyDescent="0.2">
      <c r="A2004" s="117" t="s">
        <v>839</v>
      </c>
      <c r="B2004" s="118" t="s">
        <v>130</v>
      </c>
      <c r="C2004" s="119">
        <v>2129570</v>
      </c>
      <c r="D2004" s="119">
        <v>182164.25</v>
      </c>
      <c r="E2004" s="119">
        <v>1092343.08</v>
      </c>
      <c r="F2004" s="119">
        <v>1037226.92</v>
      </c>
      <c r="G2004" s="119">
        <v>51.29</v>
      </c>
      <c r="H2004" s="120">
        <f>'budget and treasury'!H238</f>
        <v>0</v>
      </c>
      <c r="I2004" s="120">
        <f>'budget and treasury'!I238</f>
        <v>2129570</v>
      </c>
      <c r="J2004" s="120">
        <f>'budget and treasury'!J238</f>
        <v>2257344.2000000002</v>
      </c>
      <c r="K2004" s="123">
        <f>'budget and treasury'!K238</f>
        <v>2392784.852</v>
      </c>
    </row>
    <row r="2005" spans="1:11" x14ac:dyDescent="0.2">
      <c r="A2005" s="117" t="s">
        <v>840</v>
      </c>
      <c r="B2005" s="118" t="s">
        <v>130</v>
      </c>
      <c r="C2005" s="119">
        <v>100000</v>
      </c>
      <c r="D2005" s="119">
        <v>0</v>
      </c>
      <c r="E2005" s="119">
        <v>8333.33</v>
      </c>
      <c r="F2005" s="119">
        <v>91666.67</v>
      </c>
      <c r="G2005" s="119">
        <v>8.33</v>
      </c>
      <c r="H2005" s="120">
        <f>'budget and treasury'!H239</f>
        <v>-66666.67</v>
      </c>
      <c r="I2005" s="120">
        <f>'budget and treasury'!I239</f>
        <v>33333.33</v>
      </c>
      <c r="J2005" s="120">
        <f>'budget and treasury'!J239</f>
        <v>100000</v>
      </c>
      <c r="K2005" s="123">
        <f>'budget and treasury'!K239</f>
        <v>100000</v>
      </c>
    </row>
    <row r="2006" spans="1:11" x14ac:dyDescent="0.2">
      <c r="A2006" s="117" t="s">
        <v>841</v>
      </c>
      <c r="B2006" s="118" t="s">
        <v>131</v>
      </c>
      <c r="C2006" s="119">
        <v>243431</v>
      </c>
      <c r="D2006" s="119">
        <v>47687.41</v>
      </c>
      <c r="E2006" s="119">
        <v>62964.959999999999</v>
      </c>
      <c r="F2006" s="119">
        <v>180466.04</v>
      </c>
      <c r="G2006" s="119">
        <v>25.86</v>
      </c>
      <c r="H2006" s="120">
        <f>'budget and treasury'!H240</f>
        <v>0</v>
      </c>
      <c r="I2006" s="120">
        <f>'budget and treasury'!I240</f>
        <v>243431</v>
      </c>
      <c r="J2006" s="120">
        <f>'budget and treasury'!J240</f>
        <v>258036.86</v>
      </c>
      <c r="K2006" s="123">
        <f>'budget and treasury'!K240</f>
        <v>273519.07159999997</v>
      </c>
    </row>
    <row r="2007" spans="1:11" x14ac:dyDescent="0.2">
      <c r="A2007" s="117" t="s">
        <v>842</v>
      </c>
      <c r="B2007" s="118" t="s">
        <v>132</v>
      </c>
      <c r="C2007" s="119">
        <v>38100</v>
      </c>
      <c r="D2007" s="119">
        <v>3172.75</v>
      </c>
      <c r="E2007" s="119">
        <v>19036.5</v>
      </c>
      <c r="F2007" s="119">
        <v>19063.5</v>
      </c>
      <c r="G2007" s="119">
        <v>49.96</v>
      </c>
      <c r="H2007" s="120">
        <f>'budget and treasury'!H241</f>
        <v>0</v>
      </c>
      <c r="I2007" s="120">
        <f>'budget and treasury'!I241</f>
        <v>38100</v>
      </c>
      <c r="J2007" s="120">
        <f>'budget and treasury'!J241</f>
        <v>40386</v>
      </c>
      <c r="K2007" s="123">
        <f>'budget and treasury'!K241</f>
        <v>42809.16</v>
      </c>
    </row>
    <row r="2008" spans="1:11" x14ac:dyDescent="0.2">
      <c r="A2008" s="117" t="s">
        <v>843</v>
      </c>
      <c r="B2008" s="118" t="s">
        <v>133</v>
      </c>
      <c r="C2008" s="119">
        <v>6264</v>
      </c>
      <c r="D2008" s="119">
        <v>852.37</v>
      </c>
      <c r="E2008" s="119">
        <v>5114.22</v>
      </c>
      <c r="F2008" s="119">
        <v>1149.78</v>
      </c>
      <c r="G2008" s="119">
        <v>81.64</v>
      </c>
      <c r="H2008" s="120">
        <f>'budget and treasury'!H242</f>
        <v>0</v>
      </c>
      <c r="I2008" s="120">
        <f>'budget and treasury'!I242</f>
        <v>6264</v>
      </c>
      <c r="J2008" s="120">
        <f>'budget and treasury'!J242</f>
        <v>6639.84</v>
      </c>
      <c r="K2008" s="123">
        <f>'budget and treasury'!K242</f>
        <v>7038.2304000000004</v>
      </c>
    </row>
    <row r="2009" spans="1:11" x14ac:dyDescent="0.2">
      <c r="A2009" s="117" t="s">
        <v>844</v>
      </c>
      <c r="B2009" s="118" t="s">
        <v>135</v>
      </c>
      <c r="C2009" s="119">
        <v>70013</v>
      </c>
      <c r="D2009" s="119">
        <v>0</v>
      </c>
      <c r="E2009" s="119">
        <v>0</v>
      </c>
      <c r="F2009" s="119">
        <v>70013</v>
      </c>
      <c r="G2009" s="119">
        <v>0</v>
      </c>
      <c r="H2009" s="120">
        <f>'budget and treasury'!H243</f>
        <v>0</v>
      </c>
      <c r="I2009" s="120">
        <f>'budget and treasury'!I243</f>
        <v>70013</v>
      </c>
      <c r="J2009" s="120">
        <f>'budget and treasury'!J243</f>
        <v>74213.78</v>
      </c>
      <c r="K2009" s="123">
        <f>'budget and treasury'!K243</f>
        <v>78666.606799999994</v>
      </c>
    </row>
    <row r="2010" spans="1:11" x14ac:dyDescent="0.2">
      <c r="A2010" s="117" t="s">
        <v>845</v>
      </c>
      <c r="B2010" s="118" t="s">
        <v>136</v>
      </c>
      <c r="C2010" s="119">
        <v>249886</v>
      </c>
      <c r="D2010" s="119">
        <v>21106.41</v>
      </c>
      <c r="E2010" s="119">
        <v>126638.46</v>
      </c>
      <c r="F2010" s="119">
        <v>123247.54</v>
      </c>
      <c r="G2010" s="119">
        <v>50.67</v>
      </c>
      <c r="H2010" s="120">
        <f>'budget and treasury'!H244</f>
        <v>0</v>
      </c>
      <c r="I2010" s="120">
        <f>'budget and treasury'!I244</f>
        <v>249886</v>
      </c>
      <c r="J2010" s="120">
        <f>'budget and treasury'!J244</f>
        <v>264879.15999999997</v>
      </c>
      <c r="K2010" s="123">
        <f>'budget and treasury'!K244</f>
        <v>280771.90959999996</v>
      </c>
    </row>
    <row r="2011" spans="1:11" x14ac:dyDescent="0.2">
      <c r="A2011" s="117" t="s">
        <v>846</v>
      </c>
      <c r="B2011" s="118" t="s">
        <v>137</v>
      </c>
      <c r="C2011" s="119">
        <v>55496</v>
      </c>
      <c r="D2011" s="119">
        <v>6967.08</v>
      </c>
      <c r="E2011" s="119">
        <v>25461.64</v>
      </c>
      <c r="F2011" s="119">
        <v>30034.36</v>
      </c>
      <c r="G2011" s="119">
        <v>45.88</v>
      </c>
      <c r="H2011" s="120">
        <f>'budget and treasury'!H245</f>
        <v>0</v>
      </c>
      <c r="I2011" s="120">
        <f>'budget and treasury'!I245</f>
        <v>55496</v>
      </c>
      <c r="J2011" s="120">
        <f>'budget and treasury'!J245</f>
        <v>58825.760000000002</v>
      </c>
      <c r="K2011" s="123">
        <f>'budget and treasury'!K245</f>
        <v>62355.3056</v>
      </c>
    </row>
    <row r="2012" spans="1:11" x14ac:dyDescent="0.2">
      <c r="A2012" s="117" t="s">
        <v>847</v>
      </c>
      <c r="B2012" s="118" t="s">
        <v>138</v>
      </c>
      <c r="C2012" s="119">
        <v>11292</v>
      </c>
      <c r="D2012" s="119">
        <v>0</v>
      </c>
      <c r="E2012" s="119">
        <v>46470.5</v>
      </c>
      <c r="F2012" s="119">
        <v>-35178.5</v>
      </c>
      <c r="G2012" s="119">
        <v>411.53</v>
      </c>
      <c r="H2012" s="120">
        <f>'budget and treasury'!H246</f>
        <v>0</v>
      </c>
      <c r="I2012" s="120">
        <f>'budget and treasury'!I246</f>
        <v>11292</v>
      </c>
      <c r="J2012" s="120">
        <f>'budget and treasury'!J246</f>
        <v>11969.52</v>
      </c>
      <c r="K2012" s="123">
        <f>'budget and treasury'!K246</f>
        <v>12687.691200000001</v>
      </c>
    </row>
    <row r="2013" spans="1:11" x14ac:dyDescent="0.2">
      <c r="A2013" s="117" t="s">
        <v>848</v>
      </c>
      <c r="B2013" s="118" t="s">
        <v>142</v>
      </c>
      <c r="C2013" s="119">
        <v>15692</v>
      </c>
      <c r="D2013" s="119">
        <v>1307.7</v>
      </c>
      <c r="E2013" s="119">
        <v>7846.2</v>
      </c>
      <c r="F2013" s="119">
        <v>7845.8</v>
      </c>
      <c r="G2013" s="119">
        <v>50</v>
      </c>
      <c r="H2013" s="120">
        <f>'budget and treasury'!H247</f>
        <v>0</v>
      </c>
      <c r="I2013" s="120">
        <f>'budget and treasury'!I247</f>
        <v>15692</v>
      </c>
      <c r="J2013" s="120">
        <f>'budget and treasury'!J247</f>
        <v>16633.52</v>
      </c>
      <c r="K2013" s="123">
        <f>'budget and treasury'!K247</f>
        <v>17631.531200000001</v>
      </c>
    </row>
    <row r="2014" spans="1:11" x14ac:dyDescent="0.2">
      <c r="A2014" s="117"/>
      <c r="B2014" s="118"/>
      <c r="C2014" s="119"/>
      <c r="D2014" s="119"/>
      <c r="E2014" s="119"/>
      <c r="F2014" s="119"/>
      <c r="G2014" s="119"/>
      <c r="H2014" s="120">
        <f>'budget and treasury'!H248</f>
        <v>0</v>
      </c>
      <c r="I2014" s="120">
        <f>'budget and treasury'!I248</f>
        <v>0</v>
      </c>
      <c r="J2014" s="120">
        <f>'budget and treasury'!J248</f>
        <v>0</v>
      </c>
      <c r="K2014" s="123">
        <f>'budget and treasury'!K248</f>
        <v>0</v>
      </c>
    </row>
    <row r="2015" spans="1:11" s="116" customFormat="1" ht="15" x14ac:dyDescent="0.25">
      <c r="A2015" s="111"/>
      <c r="B2015" s="112" t="s">
        <v>143</v>
      </c>
      <c r="C2015" s="113">
        <v>2919744</v>
      </c>
      <c r="D2015" s="113">
        <v>263257.96999999997</v>
      </c>
      <c r="E2015" s="113">
        <v>1394208.89</v>
      </c>
      <c r="F2015" s="113">
        <v>1525535.11</v>
      </c>
      <c r="G2015" s="113">
        <v>47.75</v>
      </c>
      <c r="H2015" s="120">
        <f>'budget and treasury'!H249</f>
        <v>-66666.67</v>
      </c>
      <c r="I2015" s="120">
        <f>'budget and treasury'!I249</f>
        <v>2853077.33</v>
      </c>
      <c r="J2015" s="120">
        <f>'budget and treasury'!J249</f>
        <v>3024261.9698000001</v>
      </c>
      <c r="K2015" s="123">
        <f>'budget and treasury'!K249</f>
        <v>3205717.687988</v>
      </c>
    </row>
    <row r="2016" spans="1:11" s="116" customFormat="1" ht="15" x14ac:dyDescent="0.25">
      <c r="A2016" s="111"/>
      <c r="B2016" s="112"/>
      <c r="C2016" s="113"/>
      <c r="D2016" s="113"/>
      <c r="E2016" s="113"/>
      <c r="F2016" s="113"/>
      <c r="G2016" s="113"/>
      <c r="H2016" s="120">
        <f>'budget and treasury'!H250</f>
        <v>0</v>
      </c>
      <c r="I2016" s="120">
        <f>'budget and treasury'!I250</f>
        <v>0</v>
      </c>
      <c r="J2016" s="120">
        <f>'budget and treasury'!J250</f>
        <v>0</v>
      </c>
      <c r="K2016" s="123">
        <f>'budget and treasury'!K250</f>
        <v>0</v>
      </c>
    </row>
    <row r="2017" spans="1:11" s="116" customFormat="1" ht="15" x14ac:dyDescent="0.25">
      <c r="A2017" s="111"/>
      <c r="B2017" s="112" t="s">
        <v>144</v>
      </c>
      <c r="C2017" s="113"/>
      <c r="D2017" s="113"/>
      <c r="E2017" s="113"/>
      <c r="F2017" s="113"/>
      <c r="G2017" s="113"/>
      <c r="H2017" s="120">
        <f>'budget and treasury'!H251</f>
        <v>0</v>
      </c>
      <c r="I2017" s="120">
        <f>'budget and treasury'!I251</f>
        <v>0</v>
      </c>
      <c r="J2017" s="120">
        <f>'budget and treasury'!J251</f>
        <v>0</v>
      </c>
      <c r="K2017" s="123">
        <f>'budget and treasury'!K251</f>
        <v>0</v>
      </c>
    </row>
    <row r="2018" spans="1:11" x14ac:dyDescent="0.2">
      <c r="A2018" s="117"/>
      <c r="B2018" s="118"/>
      <c r="C2018" s="119"/>
      <c r="D2018" s="119"/>
      <c r="E2018" s="119"/>
      <c r="F2018" s="119"/>
      <c r="G2018" s="119"/>
      <c r="H2018" s="120">
        <f>'budget and treasury'!H252</f>
        <v>0</v>
      </c>
      <c r="I2018" s="120">
        <f>'budget and treasury'!I252</f>
        <v>0</v>
      </c>
      <c r="J2018" s="120">
        <f>'budget and treasury'!J252</f>
        <v>0</v>
      </c>
      <c r="K2018" s="123">
        <f>'budget and treasury'!K252</f>
        <v>0</v>
      </c>
    </row>
    <row r="2019" spans="1:11" x14ac:dyDescent="0.2">
      <c r="A2019" s="117" t="s">
        <v>849</v>
      </c>
      <c r="B2019" s="118" t="s">
        <v>145</v>
      </c>
      <c r="C2019" s="119">
        <v>609</v>
      </c>
      <c r="D2019" s="119">
        <v>70</v>
      </c>
      <c r="E2019" s="119">
        <v>420</v>
      </c>
      <c r="F2019" s="119">
        <v>189</v>
      </c>
      <c r="G2019" s="119">
        <v>68.959999999999994</v>
      </c>
      <c r="H2019" s="120">
        <f>'budget and treasury'!H253</f>
        <v>0</v>
      </c>
      <c r="I2019" s="120">
        <f>'budget and treasury'!I253</f>
        <v>609</v>
      </c>
      <c r="J2019" s="120">
        <f>'budget and treasury'!J253</f>
        <v>645.54</v>
      </c>
      <c r="K2019" s="123">
        <f>'budget and treasury'!K253</f>
        <v>684.27239999999995</v>
      </c>
    </row>
    <row r="2020" spans="1:11" x14ac:dyDescent="0.2">
      <c r="A2020" s="117" t="s">
        <v>850</v>
      </c>
      <c r="B2020" s="118" t="s">
        <v>146</v>
      </c>
      <c r="C2020" s="119">
        <v>201572</v>
      </c>
      <c r="D2020" s="119">
        <v>17014.8</v>
      </c>
      <c r="E2020" s="119">
        <v>102088.8</v>
      </c>
      <c r="F2020" s="119">
        <v>99483.199999999997</v>
      </c>
      <c r="G2020" s="119">
        <v>50.64</v>
      </c>
      <c r="H2020" s="120">
        <f>'budget and treasury'!H254</f>
        <v>0</v>
      </c>
      <c r="I2020" s="120">
        <f>'budget and treasury'!I254</f>
        <v>201572</v>
      </c>
      <c r="J2020" s="120">
        <f>'budget and treasury'!J254</f>
        <v>213666.32</v>
      </c>
      <c r="K2020" s="123">
        <f>'budget and treasury'!K254</f>
        <v>226486.29920000001</v>
      </c>
    </row>
    <row r="2021" spans="1:11" x14ac:dyDescent="0.2">
      <c r="A2021" s="117" t="s">
        <v>851</v>
      </c>
      <c r="B2021" s="118" t="s">
        <v>147</v>
      </c>
      <c r="C2021" s="119">
        <v>468505</v>
      </c>
      <c r="D2021" s="119">
        <v>38168.639999999999</v>
      </c>
      <c r="E2021" s="119">
        <v>228866.94</v>
      </c>
      <c r="F2021" s="119">
        <v>239638.06</v>
      </c>
      <c r="G2021" s="119">
        <v>48.85</v>
      </c>
      <c r="H2021" s="120">
        <f>'budget and treasury'!H255</f>
        <v>0</v>
      </c>
      <c r="I2021" s="120">
        <f>'budget and treasury'!I255</f>
        <v>468505</v>
      </c>
      <c r="J2021" s="120">
        <f>'budget and treasury'!J255</f>
        <v>496615.3</v>
      </c>
      <c r="K2021" s="123">
        <f>'budget and treasury'!K255</f>
        <v>526412.21799999999</v>
      </c>
    </row>
    <row r="2022" spans="1:11" x14ac:dyDescent="0.2">
      <c r="A2022" s="117" t="s">
        <v>852</v>
      </c>
      <c r="B2022" s="118" t="s">
        <v>148</v>
      </c>
      <c r="C2022" s="119">
        <v>14277</v>
      </c>
      <c r="D2022" s="119">
        <v>1189.76</v>
      </c>
      <c r="E2022" s="119">
        <v>7138.56</v>
      </c>
      <c r="F2022" s="119">
        <v>7138.44</v>
      </c>
      <c r="G2022" s="119">
        <v>50</v>
      </c>
      <c r="H2022" s="120">
        <f>'budget and treasury'!H256</f>
        <v>0</v>
      </c>
      <c r="I2022" s="120">
        <f>'budget and treasury'!I256</f>
        <v>14277</v>
      </c>
      <c r="J2022" s="120">
        <f>'budget and treasury'!J256</f>
        <v>15133.62</v>
      </c>
      <c r="K2022" s="123">
        <f>'budget and treasury'!K256</f>
        <v>16041.637200000001</v>
      </c>
    </row>
    <row r="2023" spans="1:11" x14ac:dyDescent="0.2">
      <c r="A2023" s="117" t="s">
        <v>853</v>
      </c>
      <c r="B2023" s="118" t="s">
        <v>148</v>
      </c>
      <c r="C2023" s="119">
        <v>0</v>
      </c>
      <c r="D2023" s="119">
        <v>0</v>
      </c>
      <c r="E2023" s="119">
        <v>83.33</v>
      </c>
      <c r="F2023" s="119">
        <v>-83.33</v>
      </c>
      <c r="G2023" s="119">
        <v>0</v>
      </c>
      <c r="H2023" s="120">
        <f>'budget and treasury'!H257</f>
        <v>0</v>
      </c>
      <c r="I2023" s="120">
        <f>'budget and treasury'!I257</f>
        <v>0</v>
      </c>
      <c r="J2023" s="120">
        <f>'budget and treasury'!J257</f>
        <v>0</v>
      </c>
      <c r="K2023" s="123">
        <f>'budget and treasury'!K257</f>
        <v>0</v>
      </c>
    </row>
    <row r="2024" spans="1:11" x14ac:dyDescent="0.2">
      <c r="A2024" s="117"/>
      <c r="B2024" s="118"/>
      <c r="C2024" s="119"/>
      <c r="D2024" s="119"/>
      <c r="E2024" s="119"/>
      <c r="F2024" s="119"/>
      <c r="G2024" s="119"/>
      <c r="H2024" s="120">
        <f>'budget and treasury'!H258</f>
        <v>0</v>
      </c>
      <c r="I2024" s="120">
        <f>'budget and treasury'!I258</f>
        <v>0</v>
      </c>
      <c r="J2024" s="120">
        <f>'budget and treasury'!J258</f>
        <v>0</v>
      </c>
      <c r="K2024" s="123">
        <f>'budget and treasury'!K258</f>
        <v>0</v>
      </c>
    </row>
    <row r="2025" spans="1:11" s="116" customFormat="1" ht="15" x14ac:dyDescent="0.25">
      <c r="A2025" s="111"/>
      <c r="B2025" s="112" t="s">
        <v>149</v>
      </c>
      <c r="C2025" s="113">
        <v>684963</v>
      </c>
      <c r="D2025" s="113">
        <v>56443.199999999997</v>
      </c>
      <c r="E2025" s="113">
        <v>338597.63</v>
      </c>
      <c r="F2025" s="113">
        <v>346365.37</v>
      </c>
      <c r="G2025" s="113">
        <v>49.43</v>
      </c>
      <c r="H2025" s="120">
        <f>'budget and treasury'!H259</f>
        <v>0</v>
      </c>
      <c r="I2025" s="120">
        <f>'budget and treasury'!I259</f>
        <v>684963</v>
      </c>
      <c r="J2025" s="120">
        <f>'budget and treasury'!J259</f>
        <v>726060.78</v>
      </c>
      <c r="K2025" s="123">
        <f>'budget and treasury'!K259</f>
        <v>769624.42680000002</v>
      </c>
    </row>
    <row r="2026" spans="1:11" s="116" customFormat="1" ht="15" x14ac:dyDescent="0.25">
      <c r="A2026" s="111"/>
      <c r="B2026" s="112"/>
      <c r="C2026" s="113"/>
      <c r="D2026" s="113"/>
      <c r="E2026" s="113"/>
      <c r="F2026" s="113"/>
      <c r="G2026" s="113"/>
      <c r="H2026" s="120">
        <f>'budget and treasury'!H260</f>
        <v>0</v>
      </c>
      <c r="I2026" s="120">
        <f>'budget and treasury'!I260</f>
        <v>0</v>
      </c>
      <c r="J2026" s="120">
        <f>'budget and treasury'!J260</f>
        <v>0</v>
      </c>
      <c r="K2026" s="123">
        <f>'budget and treasury'!K260</f>
        <v>0</v>
      </c>
    </row>
    <row r="2027" spans="1:11" s="116" customFormat="1" ht="15" x14ac:dyDescent="0.25">
      <c r="A2027" s="111"/>
      <c r="B2027" s="112" t="s">
        <v>150</v>
      </c>
      <c r="C2027" s="113"/>
      <c r="D2027" s="113"/>
      <c r="E2027" s="113"/>
      <c r="F2027" s="113"/>
      <c r="G2027" s="113"/>
      <c r="H2027" s="120">
        <f>'budget and treasury'!H261</f>
        <v>0</v>
      </c>
      <c r="I2027" s="120">
        <f>'budget and treasury'!I261</f>
        <v>0</v>
      </c>
      <c r="J2027" s="120">
        <f>'budget and treasury'!J261</f>
        <v>0</v>
      </c>
      <c r="K2027" s="123">
        <f>'budget and treasury'!K261</f>
        <v>0</v>
      </c>
    </row>
    <row r="2028" spans="1:11" x14ac:dyDescent="0.2">
      <c r="A2028" s="117"/>
      <c r="B2028" s="118"/>
      <c r="C2028" s="119"/>
      <c r="D2028" s="119"/>
      <c r="E2028" s="119"/>
      <c r="F2028" s="119"/>
      <c r="G2028" s="119"/>
      <c r="H2028" s="120">
        <f>'budget and treasury'!H262</f>
        <v>0</v>
      </c>
      <c r="I2028" s="120">
        <f>'budget and treasury'!I262</f>
        <v>0</v>
      </c>
      <c r="J2028" s="120">
        <f>'budget and treasury'!J262</f>
        <v>0</v>
      </c>
      <c r="K2028" s="123">
        <f>'budget and treasury'!K262</f>
        <v>0</v>
      </c>
    </row>
    <row r="2029" spans="1:11" x14ac:dyDescent="0.2">
      <c r="A2029" s="117" t="s">
        <v>854</v>
      </c>
      <c r="B2029" s="118" t="s">
        <v>151</v>
      </c>
      <c r="C2029" s="119">
        <v>39260</v>
      </c>
      <c r="D2029" s="119">
        <v>0</v>
      </c>
      <c r="E2029" s="119">
        <v>0</v>
      </c>
      <c r="F2029" s="119">
        <v>39260</v>
      </c>
      <c r="G2029" s="119">
        <v>0</v>
      </c>
      <c r="H2029" s="120">
        <f>'budget and treasury'!H263</f>
        <v>0</v>
      </c>
      <c r="I2029" s="120">
        <f>'budget and treasury'!I263</f>
        <v>39260</v>
      </c>
      <c r="J2029" s="120">
        <f>'budget and treasury'!J263</f>
        <v>41615.599999999999</v>
      </c>
      <c r="K2029" s="123">
        <f>'budget and treasury'!K263</f>
        <v>44112.536</v>
      </c>
    </row>
    <row r="2030" spans="1:11" x14ac:dyDescent="0.2">
      <c r="A2030" s="117" t="s">
        <v>855</v>
      </c>
      <c r="B2030" s="118" t="s">
        <v>152</v>
      </c>
      <c r="C2030" s="119">
        <v>50961</v>
      </c>
      <c r="D2030" s="119">
        <v>0</v>
      </c>
      <c r="E2030" s="119">
        <v>0</v>
      </c>
      <c r="F2030" s="119">
        <v>50961</v>
      </c>
      <c r="G2030" s="119">
        <v>0</v>
      </c>
      <c r="H2030" s="120">
        <f>'budget and treasury'!H264</f>
        <v>0</v>
      </c>
      <c r="I2030" s="120">
        <f>'budget and treasury'!I264</f>
        <v>50961</v>
      </c>
      <c r="J2030" s="120">
        <f>'budget and treasury'!J264</f>
        <v>54018.66</v>
      </c>
      <c r="K2030" s="123">
        <f>'budget and treasury'!K264</f>
        <v>57259.779600000002</v>
      </c>
    </row>
    <row r="2031" spans="1:11" x14ac:dyDescent="0.2">
      <c r="A2031" s="117" t="s">
        <v>856</v>
      </c>
      <c r="B2031" s="118" t="s">
        <v>153</v>
      </c>
      <c r="C2031" s="119">
        <v>37089</v>
      </c>
      <c r="D2031" s="119">
        <v>0</v>
      </c>
      <c r="E2031" s="119">
        <v>0</v>
      </c>
      <c r="F2031" s="119">
        <v>37089</v>
      </c>
      <c r="G2031" s="119">
        <v>0</v>
      </c>
      <c r="H2031" s="120">
        <f>'budget and treasury'!H265</f>
        <v>0</v>
      </c>
      <c r="I2031" s="120">
        <f>'budget and treasury'!I265</f>
        <v>37089</v>
      </c>
      <c r="J2031" s="120">
        <f>'budget and treasury'!J265</f>
        <v>39314.339999999997</v>
      </c>
      <c r="K2031" s="123">
        <f>'budget and treasury'!K265</f>
        <v>41673.200399999994</v>
      </c>
    </row>
    <row r="2032" spans="1:11" x14ac:dyDescent="0.2">
      <c r="A2032" s="117"/>
      <c r="B2032" s="118"/>
      <c r="C2032" s="119"/>
      <c r="D2032" s="119"/>
      <c r="E2032" s="119"/>
      <c r="F2032" s="119"/>
      <c r="G2032" s="119"/>
      <c r="H2032" s="120">
        <f>'budget and treasury'!H266</f>
        <v>0</v>
      </c>
      <c r="I2032" s="120">
        <f>'budget and treasury'!I266</f>
        <v>0</v>
      </c>
      <c r="J2032" s="120">
        <f>'budget and treasury'!J266</f>
        <v>0</v>
      </c>
      <c r="K2032" s="123">
        <f>'budget and treasury'!K266</f>
        <v>0</v>
      </c>
    </row>
    <row r="2033" spans="1:11" s="116" customFormat="1" ht="15" x14ac:dyDescent="0.25">
      <c r="A2033" s="111"/>
      <c r="B2033" s="112" t="s">
        <v>154</v>
      </c>
      <c r="C2033" s="113">
        <v>127310</v>
      </c>
      <c r="D2033" s="113">
        <v>0</v>
      </c>
      <c r="E2033" s="113">
        <v>0</v>
      </c>
      <c r="F2033" s="113">
        <v>127310</v>
      </c>
      <c r="G2033" s="113">
        <v>0</v>
      </c>
      <c r="H2033" s="120">
        <f>'budget and treasury'!H267</f>
        <v>0</v>
      </c>
      <c r="I2033" s="120">
        <f>'budget and treasury'!I267</f>
        <v>127310</v>
      </c>
      <c r="J2033" s="120">
        <f>'budget and treasury'!J267</f>
        <v>134948.6</v>
      </c>
      <c r="K2033" s="123">
        <f>'budget and treasury'!K267</f>
        <v>143045.516</v>
      </c>
    </row>
    <row r="2034" spans="1:11" x14ac:dyDescent="0.2">
      <c r="A2034" s="117"/>
      <c r="B2034" s="118"/>
      <c r="C2034" s="119"/>
      <c r="D2034" s="119"/>
      <c r="E2034" s="119"/>
      <c r="F2034" s="119"/>
      <c r="G2034" s="119"/>
      <c r="H2034" s="120">
        <f>'budget and treasury'!H268</f>
        <v>0</v>
      </c>
      <c r="I2034" s="120">
        <f>'budget and treasury'!I268</f>
        <v>0</v>
      </c>
      <c r="J2034" s="120">
        <f>'budget and treasury'!J268</f>
        <v>0</v>
      </c>
      <c r="K2034" s="123">
        <f>'budget and treasury'!K268</f>
        <v>0</v>
      </c>
    </row>
    <row r="2035" spans="1:11" s="116" customFormat="1" ht="15" x14ac:dyDescent="0.25">
      <c r="A2035" s="111"/>
      <c r="B2035" s="112" t="s">
        <v>155</v>
      </c>
      <c r="C2035" s="113">
        <v>3732017</v>
      </c>
      <c r="D2035" s="113">
        <v>319701.17</v>
      </c>
      <c r="E2035" s="113">
        <v>1732806.52</v>
      </c>
      <c r="F2035" s="113">
        <v>1999210.48</v>
      </c>
      <c r="G2035" s="113">
        <v>46.43</v>
      </c>
      <c r="H2035" s="120">
        <f>'budget and treasury'!H269</f>
        <v>-66666.67</v>
      </c>
      <c r="I2035" s="120">
        <f>'budget and treasury'!I269</f>
        <v>3665350.33</v>
      </c>
      <c r="J2035" s="120">
        <f>'budget and treasury'!J269</f>
        <v>3885271.3498</v>
      </c>
      <c r="K2035" s="123">
        <f>'budget and treasury'!K269</f>
        <v>4118387.6307879998</v>
      </c>
    </row>
    <row r="2036" spans="1:11" s="116" customFormat="1" ht="15" x14ac:dyDescent="0.25">
      <c r="A2036" s="111"/>
      <c r="B2036" s="112"/>
      <c r="C2036" s="113"/>
      <c r="D2036" s="113"/>
      <c r="E2036" s="113"/>
      <c r="F2036" s="113"/>
      <c r="G2036" s="113"/>
      <c r="H2036" s="120">
        <f>'budget and treasury'!H270</f>
        <v>0</v>
      </c>
      <c r="I2036" s="120">
        <f>'budget and treasury'!I270</f>
        <v>0</v>
      </c>
      <c r="J2036" s="120">
        <f>'budget and treasury'!J270</f>
        <v>0</v>
      </c>
      <c r="K2036" s="123">
        <f>'budget and treasury'!K270</f>
        <v>0</v>
      </c>
    </row>
    <row r="2037" spans="1:11" s="116" customFormat="1" ht="15" x14ac:dyDescent="0.25">
      <c r="A2037" s="111"/>
      <c r="B2037" s="112" t="s">
        <v>156</v>
      </c>
      <c r="C2037" s="113">
        <v>3732017</v>
      </c>
      <c r="D2037" s="113">
        <v>319701.17</v>
      </c>
      <c r="E2037" s="113">
        <v>1732806.52</v>
      </c>
      <c r="F2037" s="113">
        <v>1999210.48</v>
      </c>
      <c r="G2037" s="113">
        <v>46.43</v>
      </c>
      <c r="H2037" s="120">
        <f>'budget and treasury'!H271</f>
        <v>-66666.67</v>
      </c>
      <c r="I2037" s="120">
        <f>'budget and treasury'!I271</f>
        <v>3665350.33</v>
      </c>
      <c r="J2037" s="120">
        <f>'budget and treasury'!J271</f>
        <v>3885271.3498</v>
      </c>
      <c r="K2037" s="123">
        <f>'budget and treasury'!K271</f>
        <v>4118387.6307879998</v>
      </c>
    </row>
    <row r="2038" spans="1:11" s="116" customFormat="1" ht="15" x14ac:dyDescent="0.25">
      <c r="A2038" s="111"/>
      <c r="B2038" s="112"/>
      <c r="C2038" s="113"/>
      <c r="D2038" s="113"/>
      <c r="E2038" s="113"/>
      <c r="F2038" s="113"/>
      <c r="G2038" s="113"/>
      <c r="H2038" s="120">
        <f>'budget and treasury'!H272</f>
        <v>0</v>
      </c>
      <c r="I2038" s="120">
        <f>'budget and treasury'!I272</f>
        <v>0</v>
      </c>
      <c r="J2038" s="120">
        <f>'budget and treasury'!J272</f>
        <v>0</v>
      </c>
      <c r="K2038" s="123">
        <f>'budget and treasury'!K272</f>
        <v>0</v>
      </c>
    </row>
    <row r="2039" spans="1:11" s="116" customFormat="1" ht="15" x14ac:dyDescent="0.25">
      <c r="A2039" s="111"/>
      <c r="B2039" s="112" t="s">
        <v>186</v>
      </c>
      <c r="C2039" s="113"/>
      <c r="D2039" s="113"/>
      <c r="E2039" s="113"/>
      <c r="F2039" s="113"/>
      <c r="G2039" s="113"/>
      <c r="H2039" s="120">
        <f>'budget and treasury'!H273</f>
        <v>0</v>
      </c>
      <c r="I2039" s="120">
        <f>'budget and treasury'!I273</f>
        <v>0</v>
      </c>
      <c r="J2039" s="120">
        <f>'budget and treasury'!J273</f>
        <v>0</v>
      </c>
      <c r="K2039" s="123">
        <f>'budget and treasury'!K273</f>
        <v>0</v>
      </c>
    </row>
    <row r="2040" spans="1:11" s="116" customFormat="1" ht="15" x14ac:dyDescent="0.25">
      <c r="A2040" s="111"/>
      <c r="B2040" s="112" t="s">
        <v>187</v>
      </c>
      <c r="C2040" s="113"/>
      <c r="D2040" s="113"/>
      <c r="E2040" s="113"/>
      <c r="F2040" s="113"/>
      <c r="G2040" s="113"/>
      <c r="H2040" s="120">
        <f>'budget and treasury'!H274</f>
        <v>0</v>
      </c>
      <c r="I2040" s="120">
        <f>'budget and treasury'!I274</f>
        <v>0</v>
      </c>
      <c r="J2040" s="120">
        <f>'budget and treasury'!J274</f>
        <v>0</v>
      </c>
      <c r="K2040" s="123">
        <f>'budget and treasury'!K274</f>
        <v>0</v>
      </c>
    </row>
    <row r="2041" spans="1:11" x14ac:dyDescent="0.2">
      <c r="A2041" s="117"/>
      <c r="B2041" s="118"/>
      <c r="C2041" s="119"/>
      <c r="D2041" s="119"/>
      <c r="E2041" s="119"/>
      <c r="F2041" s="119"/>
      <c r="G2041" s="119"/>
      <c r="H2041" s="120">
        <f>'budget and treasury'!H275</f>
        <v>0</v>
      </c>
      <c r="I2041" s="120">
        <f>'budget and treasury'!I275</f>
        <v>0</v>
      </c>
      <c r="J2041" s="120">
        <f>'budget and treasury'!J275</f>
        <v>0</v>
      </c>
      <c r="K2041" s="123">
        <f>'budget and treasury'!K275</f>
        <v>0</v>
      </c>
    </row>
    <row r="2042" spans="1:11" x14ac:dyDescent="0.2">
      <c r="A2042" s="117" t="s">
        <v>857</v>
      </c>
      <c r="B2042" s="118" t="s">
        <v>188</v>
      </c>
      <c r="C2042" s="119">
        <v>500000</v>
      </c>
      <c r="D2042" s="119">
        <v>0</v>
      </c>
      <c r="E2042" s="119">
        <v>0</v>
      </c>
      <c r="F2042" s="119">
        <v>500000</v>
      </c>
      <c r="G2042" s="119">
        <v>0</v>
      </c>
      <c r="H2042" s="120">
        <f>'budget and treasury'!H276</f>
        <v>-100000</v>
      </c>
      <c r="I2042" s="120">
        <f>'budget and treasury'!I276</f>
        <v>400000</v>
      </c>
      <c r="J2042" s="120">
        <f>'budget and treasury'!J276</f>
        <v>0</v>
      </c>
      <c r="K2042" s="123">
        <f>'budget and treasury'!K276</f>
        <v>0</v>
      </c>
    </row>
    <row r="2043" spans="1:11" x14ac:dyDescent="0.2">
      <c r="A2043" s="117" t="s">
        <v>858</v>
      </c>
      <c r="B2043" s="118" t="s">
        <v>191</v>
      </c>
      <c r="C2043" s="119">
        <v>205000</v>
      </c>
      <c r="D2043" s="119">
        <v>0</v>
      </c>
      <c r="E2043" s="119">
        <v>173913.04</v>
      </c>
      <c r="F2043" s="119">
        <v>31086.959999999999</v>
      </c>
      <c r="G2043" s="119">
        <v>84.83</v>
      </c>
      <c r="H2043" s="120">
        <f>'budget and treasury'!H277</f>
        <v>-31087</v>
      </c>
      <c r="I2043" s="120">
        <f>'budget and treasury'!I277</f>
        <v>173913</v>
      </c>
      <c r="J2043" s="120">
        <f>'budget and treasury'!J277</f>
        <v>184347.78</v>
      </c>
      <c r="K2043" s="123">
        <f>'budget and treasury'!K277</f>
        <v>195408.64679999999</v>
      </c>
    </row>
    <row r="2044" spans="1:11" x14ac:dyDescent="0.2">
      <c r="A2044" s="117" t="s">
        <v>859</v>
      </c>
      <c r="B2044" s="118" t="s">
        <v>192</v>
      </c>
      <c r="C2044" s="119">
        <v>300000</v>
      </c>
      <c r="D2044" s="119">
        <v>130257.36</v>
      </c>
      <c r="E2044" s="119">
        <v>201077.36</v>
      </c>
      <c r="F2044" s="119">
        <v>98922.64</v>
      </c>
      <c r="G2044" s="119">
        <v>67.02</v>
      </c>
      <c r="H2044" s="120">
        <f>'budget and treasury'!H278</f>
        <v>151000.09</v>
      </c>
      <c r="I2044" s="120">
        <f>'budget and treasury'!I278</f>
        <v>451000.08999999997</v>
      </c>
      <c r="J2044" s="120">
        <f>'budget and treasury'!J278</f>
        <v>478060.09539999999</v>
      </c>
      <c r="K2044" s="123">
        <f>'budget and treasury'!K278</f>
        <v>506743.70112400001</v>
      </c>
    </row>
    <row r="2045" spans="1:11" x14ac:dyDescent="0.2">
      <c r="A2045" s="117" t="s">
        <v>860</v>
      </c>
      <c r="B2045" s="118" t="s">
        <v>195</v>
      </c>
      <c r="C2045" s="119">
        <v>153151</v>
      </c>
      <c r="D2045" s="119">
        <v>0</v>
      </c>
      <c r="E2045" s="119">
        <v>73845.86</v>
      </c>
      <c r="F2045" s="119">
        <v>79305.14</v>
      </c>
      <c r="G2045" s="119">
        <v>48.21</v>
      </c>
      <c r="H2045" s="120">
        <f>'budget and treasury'!H279</f>
        <v>0</v>
      </c>
      <c r="I2045" s="120">
        <f>'budget and treasury'!I279</f>
        <v>153151</v>
      </c>
      <c r="J2045" s="120">
        <f>'budget and treasury'!J279</f>
        <v>162340.06</v>
      </c>
      <c r="K2045" s="123">
        <f>'budget and treasury'!K279</f>
        <v>172080.46359999999</v>
      </c>
    </row>
    <row r="2046" spans="1:11" x14ac:dyDescent="0.2">
      <c r="A2046" s="117"/>
      <c r="B2046" s="118"/>
      <c r="C2046" s="119"/>
      <c r="D2046" s="119"/>
      <c r="E2046" s="119"/>
      <c r="F2046" s="119"/>
      <c r="G2046" s="119"/>
      <c r="H2046" s="120">
        <f>'budget and treasury'!H280</f>
        <v>0</v>
      </c>
      <c r="I2046" s="120">
        <f>'budget and treasury'!I280</f>
        <v>0</v>
      </c>
      <c r="J2046" s="120">
        <f>'budget and treasury'!J280</f>
        <v>0</v>
      </c>
      <c r="K2046" s="123">
        <f>'budget and treasury'!K280</f>
        <v>0</v>
      </c>
    </row>
    <row r="2047" spans="1:11" s="116" customFormat="1" ht="15" x14ac:dyDescent="0.25">
      <c r="A2047" s="111"/>
      <c r="B2047" s="112" t="s">
        <v>196</v>
      </c>
      <c r="C2047" s="113">
        <v>1158151</v>
      </c>
      <c r="D2047" s="113">
        <v>130257.36</v>
      </c>
      <c r="E2047" s="113">
        <v>448836.26</v>
      </c>
      <c r="F2047" s="113">
        <v>709314.74</v>
      </c>
      <c r="G2047" s="113">
        <v>38.75</v>
      </c>
      <c r="H2047" s="120">
        <f>'budget and treasury'!H281</f>
        <v>19913.089999999997</v>
      </c>
      <c r="I2047" s="120">
        <f>'budget and treasury'!I281</f>
        <v>1178064.0900000001</v>
      </c>
      <c r="J2047" s="120">
        <f>'budget and treasury'!J281</f>
        <v>824747.93540000007</v>
      </c>
      <c r="K2047" s="123">
        <f>'budget and treasury'!K281</f>
        <v>874232.81152400002</v>
      </c>
    </row>
    <row r="2048" spans="1:11" s="116" customFormat="1" ht="15" x14ac:dyDescent="0.25">
      <c r="A2048" s="111"/>
      <c r="B2048" s="112"/>
      <c r="C2048" s="113"/>
      <c r="D2048" s="113"/>
      <c r="E2048" s="113"/>
      <c r="F2048" s="113"/>
      <c r="G2048" s="113"/>
      <c r="H2048" s="120">
        <f>'budget and treasury'!H282</f>
        <v>0</v>
      </c>
      <c r="I2048" s="120">
        <f>'budget and treasury'!I282</f>
        <v>0</v>
      </c>
      <c r="J2048" s="120">
        <f>'budget and treasury'!J282</f>
        <v>0</v>
      </c>
      <c r="K2048" s="123">
        <f>'budget and treasury'!K282</f>
        <v>0</v>
      </c>
    </row>
    <row r="2049" spans="1:11" s="116" customFormat="1" ht="15" x14ac:dyDescent="0.25">
      <c r="A2049" s="111"/>
      <c r="B2049" s="112" t="s">
        <v>217</v>
      </c>
      <c r="C2049" s="113">
        <v>1158151</v>
      </c>
      <c r="D2049" s="113">
        <v>130257.36</v>
      </c>
      <c r="E2049" s="113">
        <v>448836.26</v>
      </c>
      <c r="F2049" s="113">
        <v>709314.74</v>
      </c>
      <c r="G2049" s="113">
        <v>38.75</v>
      </c>
      <c r="H2049" s="120">
        <f>'budget and treasury'!H283</f>
        <v>19913.089999999997</v>
      </c>
      <c r="I2049" s="120">
        <f>'budget and treasury'!I283</f>
        <v>1178064.0900000001</v>
      </c>
      <c r="J2049" s="120">
        <f>'budget and treasury'!J283</f>
        <v>824747.93540000007</v>
      </c>
      <c r="K2049" s="123">
        <f>'budget and treasury'!K283</f>
        <v>874232.81152400002</v>
      </c>
    </row>
    <row r="2050" spans="1:11" s="116" customFormat="1" ht="15" x14ac:dyDescent="0.25">
      <c r="A2050" s="111"/>
      <c r="B2050" s="112"/>
      <c r="C2050" s="113"/>
      <c r="D2050" s="113"/>
      <c r="E2050" s="113"/>
      <c r="F2050" s="113"/>
      <c r="G2050" s="113"/>
      <c r="H2050" s="120">
        <f>'budget and treasury'!H284</f>
        <v>0</v>
      </c>
      <c r="I2050" s="120">
        <f>'budget and treasury'!I284</f>
        <v>0</v>
      </c>
      <c r="J2050" s="120">
        <f>'budget and treasury'!J284</f>
        <v>0</v>
      </c>
      <c r="K2050" s="123">
        <f>'budget and treasury'!K284</f>
        <v>0</v>
      </c>
    </row>
    <row r="2051" spans="1:11" s="116" customFormat="1" ht="15" x14ac:dyDescent="0.25">
      <c r="A2051" s="111"/>
      <c r="B2051" s="112" t="s">
        <v>218</v>
      </c>
      <c r="C2051" s="113"/>
      <c r="D2051" s="113"/>
      <c r="E2051" s="113"/>
      <c r="F2051" s="113"/>
      <c r="G2051" s="113"/>
      <c r="H2051" s="120">
        <f>'budget and treasury'!H285</f>
        <v>0</v>
      </c>
      <c r="I2051" s="120">
        <f>'budget and treasury'!I285</f>
        <v>0</v>
      </c>
      <c r="J2051" s="120">
        <f>'budget and treasury'!J285</f>
        <v>0</v>
      </c>
      <c r="K2051" s="123">
        <f>'budget and treasury'!K285</f>
        <v>0</v>
      </c>
    </row>
    <row r="2052" spans="1:11" s="116" customFormat="1" ht="15" x14ac:dyDescent="0.25">
      <c r="A2052" s="111"/>
      <c r="B2052" s="112"/>
      <c r="C2052" s="113"/>
      <c r="D2052" s="113"/>
      <c r="E2052" s="113"/>
      <c r="F2052" s="113"/>
      <c r="G2052" s="113"/>
      <c r="H2052" s="120">
        <f>'budget and treasury'!H286</f>
        <v>0</v>
      </c>
      <c r="I2052" s="120">
        <f>'budget and treasury'!I286</f>
        <v>0</v>
      </c>
      <c r="J2052" s="120">
        <f>'budget and treasury'!J286</f>
        <v>0</v>
      </c>
      <c r="K2052" s="123">
        <f>'budget and treasury'!K286</f>
        <v>0</v>
      </c>
    </row>
    <row r="2053" spans="1:11" x14ac:dyDescent="0.2">
      <c r="A2053" s="117" t="s">
        <v>861</v>
      </c>
      <c r="B2053" s="118" t="s">
        <v>226</v>
      </c>
      <c r="C2053" s="119">
        <v>610305</v>
      </c>
      <c r="D2053" s="119">
        <v>0</v>
      </c>
      <c r="E2053" s="119">
        <v>0</v>
      </c>
      <c r="F2053" s="119">
        <v>610305</v>
      </c>
      <c r="G2053" s="119">
        <v>0</v>
      </c>
      <c r="H2053" s="120">
        <f>'budget and treasury'!H287</f>
        <v>500000</v>
      </c>
      <c r="I2053" s="120">
        <f>'budget and treasury'!I287</f>
        <v>1110305</v>
      </c>
      <c r="J2053" s="120">
        <f>'budget and treasury'!J287</f>
        <v>1176923.3</v>
      </c>
      <c r="K2053" s="123">
        <f>'budget and treasury'!K287</f>
        <v>1247538.6980000001</v>
      </c>
    </row>
    <row r="2054" spans="1:11" x14ac:dyDescent="0.2">
      <c r="A2054" s="117" t="s">
        <v>862</v>
      </c>
      <c r="B2054" s="118" t="s">
        <v>243</v>
      </c>
      <c r="C2054" s="119">
        <v>0</v>
      </c>
      <c r="D2054" s="119">
        <v>2630.63</v>
      </c>
      <c r="E2054" s="119">
        <v>13982.78</v>
      </c>
      <c r="F2054" s="119">
        <v>-13982.78</v>
      </c>
      <c r="G2054" s="119">
        <v>0</v>
      </c>
      <c r="H2054" s="120">
        <f>'budget and treasury'!H288</f>
        <v>0</v>
      </c>
      <c r="I2054" s="120">
        <f>'budget and treasury'!I288</f>
        <v>0</v>
      </c>
      <c r="J2054" s="120">
        <f>'budget and treasury'!J288</f>
        <v>0</v>
      </c>
      <c r="K2054" s="123">
        <f>'budget and treasury'!K288</f>
        <v>0</v>
      </c>
    </row>
    <row r="2055" spans="1:11" x14ac:dyDescent="0.2">
      <c r="A2055" s="117" t="s">
        <v>863</v>
      </c>
      <c r="B2055" s="118" t="s">
        <v>243</v>
      </c>
      <c r="C2055" s="119">
        <v>0</v>
      </c>
      <c r="D2055" s="119">
        <v>0</v>
      </c>
      <c r="E2055" s="119">
        <v>83.33</v>
      </c>
      <c r="F2055" s="119">
        <v>-83.33</v>
      </c>
      <c r="G2055" s="119">
        <v>0</v>
      </c>
      <c r="H2055" s="120">
        <f>'budget and treasury'!H289</f>
        <v>0</v>
      </c>
      <c r="I2055" s="120">
        <f>'budget and treasury'!I289</f>
        <v>0</v>
      </c>
      <c r="J2055" s="120">
        <f>'budget and treasury'!J289</f>
        <v>0</v>
      </c>
      <c r="K2055" s="123">
        <f>'budget and treasury'!K289</f>
        <v>0</v>
      </c>
    </row>
    <row r="2056" spans="1:11" x14ac:dyDescent="0.2">
      <c r="A2056" s="117" t="s">
        <v>864</v>
      </c>
      <c r="B2056" s="118" t="s">
        <v>244</v>
      </c>
      <c r="C2056" s="119">
        <v>0</v>
      </c>
      <c r="D2056" s="119">
        <v>675</v>
      </c>
      <c r="E2056" s="119">
        <v>17568.32</v>
      </c>
      <c r="F2056" s="119">
        <v>-17568.32</v>
      </c>
      <c r="G2056" s="119">
        <v>0</v>
      </c>
      <c r="H2056" s="120">
        <f>'budget and treasury'!H290</f>
        <v>0</v>
      </c>
      <c r="I2056" s="120">
        <f>'budget and treasury'!I290</f>
        <v>0</v>
      </c>
      <c r="J2056" s="120">
        <f>'budget and treasury'!J290</f>
        <v>0</v>
      </c>
      <c r="K2056" s="123">
        <f>'budget and treasury'!K290</f>
        <v>0</v>
      </c>
    </row>
    <row r="2057" spans="1:11" x14ac:dyDescent="0.2">
      <c r="A2057" s="117"/>
      <c r="B2057" s="118"/>
      <c r="C2057" s="119"/>
      <c r="D2057" s="119"/>
      <c r="E2057" s="119"/>
      <c r="F2057" s="119"/>
      <c r="G2057" s="119"/>
      <c r="H2057" s="120">
        <f>'budget and treasury'!H291</f>
        <v>0</v>
      </c>
      <c r="I2057" s="120">
        <f>'budget and treasury'!I291</f>
        <v>0</v>
      </c>
      <c r="J2057" s="120">
        <f>'budget and treasury'!J291</f>
        <v>0</v>
      </c>
      <c r="K2057" s="123">
        <f>'budget and treasury'!K291</f>
        <v>0</v>
      </c>
    </row>
    <row r="2058" spans="1:11" s="116" customFormat="1" ht="15" x14ac:dyDescent="0.25">
      <c r="A2058" s="111"/>
      <c r="B2058" s="112" t="s">
        <v>250</v>
      </c>
      <c r="C2058" s="113">
        <v>610305</v>
      </c>
      <c r="D2058" s="113">
        <v>3305.63</v>
      </c>
      <c r="E2058" s="113">
        <v>31634.43</v>
      </c>
      <c r="F2058" s="113">
        <v>578670.56999999995</v>
      </c>
      <c r="G2058" s="113">
        <v>5.18</v>
      </c>
      <c r="H2058" s="120">
        <f>'budget and treasury'!H292</f>
        <v>500000</v>
      </c>
      <c r="I2058" s="120">
        <f>'budget and treasury'!I292</f>
        <v>1110305</v>
      </c>
      <c r="J2058" s="120">
        <f>'budget and treasury'!J292</f>
        <v>1176923.3</v>
      </c>
      <c r="K2058" s="123">
        <f>'budget and treasury'!K292</f>
        <v>1247538.6980000001</v>
      </c>
    </row>
    <row r="2059" spans="1:11" x14ac:dyDescent="0.2">
      <c r="A2059" s="117"/>
      <c r="B2059" s="118"/>
      <c r="C2059" s="119"/>
      <c r="D2059" s="119"/>
      <c r="E2059" s="119"/>
      <c r="F2059" s="119"/>
      <c r="G2059" s="119"/>
      <c r="H2059" s="120">
        <f>'budget and treasury'!H293</f>
        <v>0</v>
      </c>
      <c r="I2059" s="120">
        <f>'budget and treasury'!I293</f>
        <v>0</v>
      </c>
      <c r="J2059" s="120">
        <f>'budget and treasury'!J293</f>
        <v>0</v>
      </c>
      <c r="K2059" s="123">
        <f>'budget and treasury'!K293</f>
        <v>0</v>
      </c>
    </row>
    <row r="2060" spans="1:11" s="116" customFormat="1" ht="15" x14ac:dyDescent="0.25">
      <c r="A2060" s="111"/>
      <c r="B2060" s="112" t="s">
        <v>264</v>
      </c>
      <c r="C2060" s="113"/>
      <c r="D2060" s="113"/>
      <c r="E2060" s="113"/>
      <c r="F2060" s="113"/>
      <c r="G2060" s="113"/>
      <c r="H2060" s="120">
        <f>'budget and treasury'!H294</f>
        <v>0</v>
      </c>
      <c r="I2060" s="120">
        <f>'budget and treasury'!I294</f>
        <v>0</v>
      </c>
      <c r="J2060" s="120">
        <f>'budget and treasury'!J294</f>
        <v>0</v>
      </c>
      <c r="K2060" s="123">
        <f>'budget and treasury'!K294</f>
        <v>0</v>
      </c>
    </row>
    <row r="2061" spans="1:11" x14ac:dyDescent="0.2">
      <c r="A2061" s="117"/>
      <c r="B2061" s="118"/>
      <c r="C2061" s="119"/>
      <c r="D2061" s="119"/>
      <c r="E2061" s="119"/>
      <c r="F2061" s="119"/>
      <c r="G2061" s="119"/>
      <c r="H2061" s="120">
        <f>'budget and treasury'!H295</f>
        <v>0</v>
      </c>
      <c r="I2061" s="120">
        <f>'budget and treasury'!I295</f>
        <v>0</v>
      </c>
      <c r="J2061" s="120">
        <f>'budget and treasury'!J295</f>
        <v>0</v>
      </c>
      <c r="K2061" s="123">
        <f>'budget and treasury'!K295</f>
        <v>0</v>
      </c>
    </row>
    <row r="2062" spans="1:11" x14ac:dyDescent="0.2">
      <c r="A2062" s="117" t="s">
        <v>865</v>
      </c>
      <c r="B2062" s="118" t="s">
        <v>264</v>
      </c>
      <c r="C2062" s="119">
        <v>5506700</v>
      </c>
      <c r="D2062" s="119">
        <v>0</v>
      </c>
      <c r="E2062" s="119">
        <v>0</v>
      </c>
      <c r="F2062" s="119">
        <v>5506700</v>
      </c>
      <c r="G2062" s="119">
        <v>0</v>
      </c>
      <c r="H2062" s="120">
        <f>'budget and treasury'!H296</f>
        <v>0</v>
      </c>
      <c r="I2062" s="120">
        <f>'budget and treasury'!I296</f>
        <v>5506700</v>
      </c>
      <c r="J2062" s="120">
        <f>'budget and treasury'!J296</f>
        <v>5837102</v>
      </c>
      <c r="K2062" s="123">
        <f>'budget and treasury'!K296</f>
        <v>6187328.1200000001</v>
      </c>
    </row>
    <row r="2063" spans="1:11" x14ac:dyDescent="0.2">
      <c r="A2063" s="117"/>
      <c r="B2063" s="118"/>
      <c r="C2063" s="119"/>
      <c r="D2063" s="119"/>
      <c r="E2063" s="119"/>
      <c r="F2063" s="119"/>
      <c r="G2063" s="119"/>
      <c r="H2063" s="120">
        <f>'budget and treasury'!H297</f>
        <v>0</v>
      </c>
      <c r="I2063" s="120">
        <f>'budget and treasury'!I297</f>
        <v>0</v>
      </c>
      <c r="J2063" s="120">
        <f>'budget and treasury'!J297</f>
        <v>0</v>
      </c>
      <c r="K2063" s="123">
        <f>'budget and treasury'!K297</f>
        <v>0</v>
      </c>
    </row>
    <row r="2064" spans="1:11" s="116" customFormat="1" ht="15" x14ac:dyDescent="0.25">
      <c r="A2064" s="111"/>
      <c r="B2064" s="112" t="s">
        <v>265</v>
      </c>
      <c r="C2064" s="113">
        <v>5506700</v>
      </c>
      <c r="D2064" s="113">
        <v>0</v>
      </c>
      <c r="E2064" s="113">
        <v>0</v>
      </c>
      <c r="F2064" s="113">
        <v>5506700</v>
      </c>
      <c r="G2064" s="113">
        <v>0</v>
      </c>
      <c r="H2064" s="120">
        <f>'budget and treasury'!H298</f>
        <v>0</v>
      </c>
      <c r="I2064" s="120">
        <f>'budget and treasury'!I298</f>
        <v>5506700</v>
      </c>
      <c r="J2064" s="120">
        <f>'budget and treasury'!J298</f>
        <v>5837102</v>
      </c>
      <c r="K2064" s="123">
        <f>'budget and treasury'!K298</f>
        <v>6187328.1200000001</v>
      </c>
    </row>
    <row r="2065" spans="1:11" s="116" customFormat="1" ht="15" x14ac:dyDescent="0.25">
      <c r="A2065" s="111"/>
      <c r="B2065" s="112"/>
      <c r="C2065" s="113"/>
      <c r="D2065" s="113"/>
      <c r="E2065" s="113"/>
      <c r="F2065" s="113"/>
      <c r="G2065" s="113"/>
      <c r="H2065" s="120">
        <f>'budget and treasury'!H299</f>
        <v>0</v>
      </c>
      <c r="I2065" s="120">
        <f>'budget and treasury'!I299</f>
        <v>0</v>
      </c>
      <c r="J2065" s="120">
        <f>'budget and treasury'!J299</f>
        <v>0</v>
      </c>
      <c r="K2065" s="123">
        <f>'budget and treasury'!K299</f>
        <v>0</v>
      </c>
    </row>
    <row r="2066" spans="1:11" s="116" customFormat="1" ht="15" x14ac:dyDescent="0.25">
      <c r="A2066" s="111"/>
      <c r="B2066" s="112" t="s">
        <v>266</v>
      </c>
      <c r="C2066" s="113"/>
      <c r="D2066" s="113"/>
      <c r="E2066" s="113"/>
      <c r="F2066" s="113"/>
      <c r="G2066" s="113"/>
      <c r="H2066" s="120">
        <f>'budget and treasury'!H300</f>
        <v>0</v>
      </c>
      <c r="I2066" s="120">
        <f>'budget and treasury'!I300</f>
        <v>0</v>
      </c>
      <c r="J2066" s="120">
        <f>'budget and treasury'!J300</f>
        <v>0</v>
      </c>
      <c r="K2066" s="123">
        <f>'budget and treasury'!K300</f>
        <v>0</v>
      </c>
    </row>
    <row r="2067" spans="1:11" x14ac:dyDescent="0.2">
      <c r="A2067" s="117"/>
      <c r="B2067" s="118"/>
      <c r="C2067" s="119"/>
      <c r="D2067" s="119"/>
      <c r="E2067" s="119"/>
      <c r="F2067" s="119"/>
      <c r="G2067" s="119"/>
      <c r="H2067" s="120">
        <f>'budget and treasury'!H301</f>
        <v>0</v>
      </c>
      <c r="I2067" s="120">
        <f>'budget and treasury'!I301</f>
        <v>0</v>
      </c>
      <c r="J2067" s="120">
        <f>'budget and treasury'!J301</f>
        <v>0</v>
      </c>
      <c r="K2067" s="123">
        <f>'budget and treasury'!K301</f>
        <v>0</v>
      </c>
    </row>
    <row r="2068" spans="1:11" x14ac:dyDescent="0.2">
      <c r="A2068" s="117" t="s">
        <v>866</v>
      </c>
      <c r="B2068" s="118" t="s">
        <v>267</v>
      </c>
      <c r="C2068" s="119">
        <v>3180</v>
      </c>
      <c r="D2068" s="119">
        <v>23255.38</v>
      </c>
      <c r="E2068" s="119">
        <v>113025.16</v>
      </c>
      <c r="F2068" s="119">
        <v>-109845.16</v>
      </c>
      <c r="G2068" s="119">
        <v>999.99</v>
      </c>
      <c r="H2068" s="120">
        <f>'budget and treasury'!H302</f>
        <v>0</v>
      </c>
      <c r="I2068" s="120">
        <f>'budget and treasury'!I302</f>
        <v>3180</v>
      </c>
      <c r="J2068" s="120">
        <f>'budget and treasury'!J302</f>
        <v>3370.8</v>
      </c>
      <c r="K2068" s="123">
        <f>'budget and treasury'!K302</f>
        <v>3573.0480000000002</v>
      </c>
    </row>
    <row r="2069" spans="1:11" x14ac:dyDescent="0.2">
      <c r="A2069" s="117" t="s">
        <v>867</v>
      </c>
      <c r="B2069" s="118" t="s">
        <v>268</v>
      </c>
      <c r="C2069" s="119">
        <v>9976</v>
      </c>
      <c r="D2069" s="119">
        <v>1922.69</v>
      </c>
      <c r="E2069" s="119">
        <v>7861.01</v>
      </c>
      <c r="F2069" s="119">
        <v>2114.9899999999998</v>
      </c>
      <c r="G2069" s="119">
        <v>78.790000000000006</v>
      </c>
      <c r="H2069" s="120">
        <f>'budget and treasury'!H303</f>
        <v>0</v>
      </c>
      <c r="I2069" s="120">
        <f>'budget and treasury'!I303</f>
        <v>9976</v>
      </c>
      <c r="J2069" s="120">
        <f>'budget and treasury'!J303</f>
        <v>10574.56</v>
      </c>
      <c r="K2069" s="123">
        <f>'budget and treasury'!K303</f>
        <v>11209.033599999999</v>
      </c>
    </row>
    <row r="2070" spans="1:11" x14ac:dyDescent="0.2">
      <c r="A2070" s="117" t="s">
        <v>868</v>
      </c>
      <c r="B2070" s="118" t="s">
        <v>269</v>
      </c>
      <c r="C2070" s="119">
        <v>103522</v>
      </c>
      <c r="D2070" s="119">
        <v>10672.04</v>
      </c>
      <c r="E2070" s="119">
        <v>13306.59</v>
      </c>
      <c r="F2070" s="119">
        <v>90215.41</v>
      </c>
      <c r="G2070" s="119">
        <v>12.85</v>
      </c>
      <c r="H2070" s="120">
        <f>'budget and treasury'!H304</f>
        <v>0</v>
      </c>
      <c r="I2070" s="120">
        <f>'budget and treasury'!I304</f>
        <v>103522</v>
      </c>
      <c r="J2070" s="120">
        <f>'budget and treasury'!J304</f>
        <v>109733.32</v>
      </c>
      <c r="K2070" s="123">
        <f>'budget and treasury'!K304</f>
        <v>116317.31920000001</v>
      </c>
    </row>
    <row r="2071" spans="1:11" x14ac:dyDescent="0.2">
      <c r="A2071" s="117" t="s">
        <v>869</v>
      </c>
      <c r="B2071" s="118" t="s">
        <v>274</v>
      </c>
      <c r="C2071" s="119">
        <v>0</v>
      </c>
      <c r="D2071" s="119">
        <v>0</v>
      </c>
      <c r="E2071" s="119">
        <v>629.52</v>
      </c>
      <c r="F2071" s="119">
        <v>-629.52</v>
      </c>
      <c r="G2071" s="119">
        <v>0</v>
      </c>
      <c r="H2071" s="120">
        <f>'budget and treasury'!H305</f>
        <v>0</v>
      </c>
      <c r="I2071" s="120">
        <f>'budget and treasury'!I305</f>
        <v>0</v>
      </c>
      <c r="J2071" s="120">
        <f>'budget and treasury'!J305</f>
        <v>0</v>
      </c>
      <c r="K2071" s="123">
        <f>'budget and treasury'!K305</f>
        <v>0</v>
      </c>
    </row>
    <row r="2072" spans="1:11" x14ac:dyDescent="0.2">
      <c r="A2072" s="117"/>
      <c r="B2072" s="118"/>
      <c r="C2072" s="119"/>
      <c r="D2072" s="119"/>
      <c r="E2072" s="119"/>
      <c r="F2072" s="119"/>
      <c r="G2072" s="119"/>
      <c r="H2072" s="120">
        <f>'budget and treasury'!H306</f>
        <v>0</v>
      </c>
      <c r="I2072" s="120">
        <f>'budget and treasury'!I306</f>
        <v>0</v>
      </c>
      <c r="J2072" s="120">
        <f>'budget and treasury'!J306</f>
        <v>0</v>
      </c>
      <c r="K2072" s="123">
        <f>'budget and treasury'!K306</f>
        <v>0</v>
      </c>
    </row>
    <row r="2073" spans="1:11" s="116" customFormat="1" ht="15" x14ac:dyDescent="0.25">
      <c r="A2073" s="111"/>
      <c r="B2073" s="112" t="s">
        <v>280</v>
      </c>
      <c r="C2073" s="113">
        <v>116678</v>
      </c>
      <c r="D2073" s="113">
        <v>35850.11</v>
      </c>
      <c r="E2073" s="113">
        <v>134822.28</v>
      </c>
      <c r="F2073" s="113">
        <v>-18144.28</v>
      </c>
      <c r="G2073" s="113">
        <v>115.55</v>
      </c>
      <c r="H2073" s="120">
        <f>'budget and treasury'!H307</f>
        <v>0</v>
      </c>
      <c r="I2073" s="120">
        <f>'budget and treasury'!I307</f>
        <v>116678</v>
      </c>
      <c r="J2073" s="120">
        <f>'budget and treasury'!J307</f>
        <v>123678.68</v>
      </c>
      <c r="K2073" s="123">
        <f>'budget and treasury'!K307</f>
        <v>131099.4008</v>
      </c>
    </row>
    <row r="2074" spans="1:11" x14ac:dyDescent="0.2">
      <c r="A2074" s="117"/>
      <c r="B2074" s="118"/>
      <c r="C2074" s="119"/>
      <c r="D2074" s="119"/>
      <c r="E2074" s="119"/>
      <c r="F2074" s="119"/>
      <c r="G2074" s="119"/>
      <c r="H2074" s="120">
        <f>'budget and treasury'!H308</f>
        <v>0</v>
      </c>
      <c r="I2074" s="120">
        <f>'budget and treasury'!I308</f>
        <v>0</v>
      </c>
      <c r="J2074" s="120">
        <f>'budget and treasury'!J308</f>
        <v>0</v>
      </c>
      <c r="K2074" s="123">
        <f>'budget and treasury'!K308</f>
        <v>0</v>
      </c>
    </row>
    <row r="2075" spans="1:11" s="116" customFormat="1" ht="15" x14ac:dyDescent="0.25">
      <c r="A2075" s="111"/>
      <c r="B2075" s="112" t="s">
        <v>281</v>
      </c>
      <c r="C2075" s="113">
        <v>11123851</v>
      </c>
      <c r="D2075" s="113">
        <v>489114.27</v>
      </c>
      <c r="E2075" s="113">
        <v>2348099.4900000002</v>
      </c>
      <c r="F2075" s="113">
        <v>8775751.5099999998</v>
      </c>
      <c r="G2075" s="113">
        <v>21.1</v>
      </c>
      <c r="H2075" s="120">
        <f>'budget and treasury'!H309</f>
        <v>453246.42</v>
      </c>
      <c r="I2075" s="120">
        <f>'budget and treasury'!I309</f>
        <v>11577097.42</v>
      </c>
      <c r="J2075" s="120">
        <f>'budget and treasury'!J309</f>
        <v>11847723.2652</v>
      </c>
      <c r="K2075" s="123">
        <f>'budget and treasury'!K309</f>
        <v>12558586.661112001</v>
      </c>
    </row>
    <row r="2076" spans="1:11" s="116" customFormat="1" ht="15" x14ac:dyDescent="0.25">
      <c r="A2076" s="131"/>
      <c r="B2076" s="112"/>
      <c r="C2076" s="113"/>
      <c r="D2076" s="113"/>
      <c r="E2076" s="113"/>
      <c r="F2076" s="113"/>
      <c r="G2076" s="113"/>
      <c r="H2076" s="120"/>
      <c r="I2076" s="120"/>
      <c r="J2076" s="120"/>
      <c r="K2076" s="132"/>
    </row>
    <row r="2077" spans="1:11" s="125" customFormat="1" ht="15" x14ac:dyDescent="0.25">
      <c r="A2077" s="133"/>
      <c r="B2077" s="112" t="s">
        <v>283</v>
      </c>
      <c r="C2077" s="113"/>
      <c r="D2077" s="113"/>
      <c r="E2077" s="113"/>
      <c r="F2077" s="113"/>
      <c r="G2077" s="113"/>
      <c r="H2077" s="120"/>
      <c r="I2077" s="120">
        <f t="shared" ref="I2077" si="33">C2077+H2077</f>
        <v>0</v>
      </c>
      <c r="J2077" s="120">
        <f t="shared" ref="J2077:K2077" si="34">I2077*6/100+I2077</f>
        <v>0</v>
      </c>
      <c r="K2077" s="120">
        <f t="shared" si="34"/>
        <v>0</v>
      </c>
    </row>
    <row r="2078" spans="1:11" s="125" customFormat="1" ht="15" x14ac:dyDescent="0.25">
      <c r="A2078" s="133"/>
      <c r="B2078" s="112"/>
      <c r="C2078" s="113"/>
      <c r="D2078" s="113"/>
      <c r="E2078" s="113"/>
      <c r="F2078" s="113"/>
      <c r="G2078" s="113"/>
      <c r="H2078" s="120"/>
      <c r="I2078" s="120"/>
      <c r="J2078" s="120"/>
      <c r="K2078" s="120"/>
    </row>
    <row r="2079" spans="1:11" s="125" customFormat="1" ht="15" x14ac:dyDescent="0.25">
      <c r="A2079" s="126"/>
      <c r="B2079" s="118" t="s">
        <v>1289</v>
      </c>
      <c r="C2079" s="119">
        <f>'budget and treasury'!C313</f>
        <v>0</v>
      </c>
      <c r="D2079" s="119">
        <f>'budget and treasury'!D313</f>
        <v>0</v>
      </c>
      <c r="E2079" s="119">
        <f>'budget and treasury'!E313</f>
        <v>0</v>
      </c>
      <c r="F2079" s="119">
        <f>'budget and treasury'!F313</f>
        <v>0</v>
      </c>
      <c r="G2079" s="119">
        <f>'budget and treasury'!G313</f>
        <v>0</v>
      </c>
      <c r="H2079" s="119">
        <f>'budget and treasury'!H313</f>
        <v>400000</v>
      </c>
      <c r="I2079" s="119">
        <f>'budget and treasury'!I313</f>
        <v>400000</v>
      </c>
      <c r="J2079" s="119">
        <f>'budget and treasury'!J313</f>
        <v>0</v>
      </c>
      <c r="K2079" s="119">
        <f>'budget and treasury'!K313</f>
        <v>0</v>
      </c>
    </row>
    <row r="2080" spans="1:11" s="125" customFormat="1" ht="15" x14ac:dyDescent="0.25">
      <c r="A2080" s="133"/>
      <c r="B2080" s="112"/>
      <c r="C2080" s="113"/>
      <c r="D2080" s="113"/>
      <c r="E2080" s="113"/>
      <c r="F2080" s="113"/>
      <c r="G2080" s="113"/>
      <c r="H2080" s="120"/>
      <c r="I2080" s="120"/>
      <c r="J2080" s="120"/>
      <c r="K2080" s="120"/>
    </row>
    <row r="2081" spans="1:11" s="125" customFormat="1" ht="15" x14ac:dyDescent="0.25">
      <c r="A2081" s="133"/>
      <c r="B2081" s="112" t="s">
        <v>294</v>
      </c>
      <c r="C2081" s="113">
        <f>SUM(C2079:C2080)</f>
        <v>0</v>
      </c>
      <c r="D2081" s="113">
        <f t="shared" ref="D2081:K2081" si="35">SUM(D2079:D2080)</f>
        <v>0</v>
      </c>
      <c r="E2081" s="113">
        <f t="shared" si="35"/>
        <v>0</v>
      </c>
      <c r="F2081" s="113">
        <f t="shared" si="35"/>
        <v>0</v>
      </c>
      <c r="G2081" s="113">
        <f t="shared" si="35"/>
        <v>0</v>
      </c>
      <c r="H2081" s="113">
        <f t="shared" si="35"/>
        <v>400000</v>
      </c>
      <c r="I2081" s="113">
        <f t="shared" si="35"/>
        <v>400000</v>
      </c>
      <c r="J2081" s="113">
        <f t="shared" si="35"/>
        <v>0</v>
      </c>
      <c r="K2081" s="113">
        <f t="shared" si="35"/>
        <v>0</v>
      </c>
    </row>
    <row r="2082" spans="1:11" s="116" customFormat="1" ht="15" x14ac:dyDescent="0.25">
      <c r="A2082" s="111"/>
      <c r="B2082" s="112"/>
      <c r="C2082" s="113"/>
      <c r="D2082" s="113"/>
      <c r="E2082" s="113"/>
      <c r="F2082" s="113"/>
      <c r="G2082" s="113"/>
      <c r="H2082" s="120">
        <f>'budget and treasury'!H317</f>
        <v>0</v>
      </c>
      <c r="I2082" s="120">
        <f>'budget and treasury'!I317</f>
        <v>0</v>
      </c>
      <c r="J2082" s="120">
        <f>'budget and treasury'!J317</f>
        <v>0</v>
      </c>
      <c r="K2082" s="123">
        <f>'budget and treasury'!K317</f>
        <v>0</v>
      </c>
    </row>
    <row r="2083" spans="1:11" s="116" customFormat="1" ht="15" x14ac:dyDescent="0.25">
      <c r="A2083" s="111"/>
      <c r="B2083" s="112" t="s">
        <v>870</v>
      </c>
      <c r="C2083" s="113"/>
      <c r="D2083" s="113"/>
      <c r="E2083" s="113"/>
      <c r="F2083" s="113"/>
      <c r="G2083" s="113"/>
      <c r="H2083" s="120">
        <f>'budget and treasury'!H318</f>
        <v>0</v>
      </c>
      <c r="I2083" s="120">
        <f>'budget and treasury'!I318</f>
        <v>0</v>
      </c>
      <c r="J2083" s="120">
        <f>'budget and treasury'!J318</f>
        <v>0</v>
      </c>
      <c r="K2083" s="123">
        <f>'budget and treasury'!K318</f>
        <v>0</v>
      </c>
    </row>
    <row r="2084" spans="1:11" s="116" customFormat="1" ht="15" x14ac:dyDescent="0.25">
      <c r="A2084" s="111"/>
      <c r="B2084" s="112" t="s">
        <v>92</v>
      </c>
      <c r="C2084" s="113"/>
      <c r="D2084" s="113"/>
      <c r="E2084" s="113"/>
      <c r="F2084" s="113"/>
      <c r="G2084" s="113"/>
      <c r="H2084" s="120">
        <f>'budget and treasury'!H319</f>
        <v>0</v>
      </c>
      <c r="I2084" s="120">
        <f>'budget and treasury'!I319</f>
        <v>0</v>
      </c>
      <c r="J2084" s="120">
        <f>'budget and treasury'!J319</f>
        <v>0</v>
      </c>
      <c r="K2084" s="123">
        <f>'budget and treasury'!K319</f>
        <v>0</v>
      </c>
    </row>
    <row r="2085" spans="1:11" s="116" customFormat="1" ht="15" x14ac:dyDescent="0.25">
      <c r="A2085" s="111"/>
      <c r="B2085" s="112" t="s">
        <v>93</v>
      </c>
      <c r="C2085" s="113"/>
      <c r="D2085" s="113"/>
      <c r="E2085" s="113"/>
      <c r="F2085" s="113"/>
      <c r="G2085" s="113"/>
      <c r="H2085" s="120">
        <f>'budget and treasury'!H320</f>
        <v>0</v>
      </c>
      <c r="I2085" s="120">
        <f>'budget and treasury'!I320</f>
        <v>0</v>
      </c>
      <c r="J2085" s="120">
        <f>'budget and treasury'!J320</f>
        <v>0</v>
      </c>
      <c r="K2085" s="123">
        <f>'budget and treasury'!K320</f>
        <v>0</v>
      </c>
    </row>
    <row r="2086" spans="1:11" s="116" customFormat="1" ht="15" x14ac:dyDescent="0.25">
      <c r="A2086" s="111"/>
      <c r="B2086" s="112" t="s">
        <v>128</v>
      </c>
      <c r="C2086" s="113"/>
      <c r="D2086" s="113"/>
      <c r="E2086" s="113"/>
      <c r="F2086" s="113"/>
      <c r="G2086" s="113"/>
      <c r="H2086" s="120">
        <f>'budget and treasury'!H321</f>
        <v>0</v>
      </c>
      <c r="I2086" s="120">
        <f>'budget and treasury'!I321</f>
        <v>0</v>
      </c>
      <c r="J2086" s="120">
        <f>'budget and treasury'!J321</f>
        <v>0</v>
      </c>
      <c r="K2086" s="123">
        <f>'budget and treasury'!K321</f>
        <v>0</v>
      </c>
    </row>
    <row r="2087" spans="1:11" s="116" customFormat="1" ht="15" x14ac:dyDescent="0.25">
      <c r="A2087" s="111"/>
      <c r="B2087" s="112" t="s">
        <v>129</v>
      </c>
      <c r="C2087" s="113"/>
      <c r="D2087" s="113"/>
      <c r="E2087" s="113"/>
      <c r="F2087" s="113"/>
      <c r="G2087" s="113"/>
      <c r="H2087" s="120">
        <f>'budget and treasury'!H322</f>
        <v>0</v>
      </c>
      <c r="I2087" s="120">
        <f>'budget and treasury'!I322</f>
        <v>0</v>
      </c>
      <c r="J2087" s="120">
        <f>'budget and treasury'!J322</f>
        <v>0</v>
      </c>
      <c r="K2087" s="123">
        <f>'budget and treasury'!K322</f>
        <v>0</v>
      </c>
    </row>
    <row r="2088" spans="1:11" x14ac:dyDescent="0.2">
      <c r="A2088" s="117"/>
      <c r="B2088" s="118"/>
      <c r="C2088" s="119"/>
      <c r="D2088" s="119"/>
      <c r="E2088" s="119"/>
      <c r="F2088" s="119"/>
      <c r="G2088" s="119"/>
      <c r="H2088" s="120">
        <f>'budget and treasury'!H323</f>
        <v>0</v>
      </c>
      <c r="I2088" s="120">
        <f>'budget and treasury'!I323</f>
        <v>0</v>
      </c>
      <c r="J2088" s="120">
        <f>'budget and treasury'!J323</f>
        <v>0</v>
      </c>
      <c r="K2088" s="123">
        <f>'budget and treasury'!K323</f>
        <v>0</v>
      </c>
    </row>
    <row r="2089" spans="1:11" x14ac:dyDescent="0.2">
      <c r="A2089" s="117" t="s">
        <v>871</v>
      </c>
      <c r="B2089" s="118" t="s">
        <v>130</v>
      </c>
      <c r="C2089" s="119">
        <v>1802773</v>
      </c>
      <c r="D2089" s="119">
        <v>103055.76</v>
      </c>
      <c r="E2089" s="119">
        <v>664709.11</v>
      </c>
      <c r="F2089" s="119">
        <v>1138063.8899999999</v>
      </c>
      <c r="G2089" s="119">
        <v>36.869999999999997</v>
      </c>
      <c r="H2089" s="120">
        <f>'budget and treasury'!H324</f>
        <v>0</v>
      </c>
      <c r="I2089" s="120">
        <f>'budget and treasury'!I324</f>
        <v>1802773</v>
      </c>
      <c r="J2089" s="120">
        <f>'budget and treasury'!J324</f>
        <v>1910939.38</v>
      </c>
      <c r="K2089" s="123">
        <f>'budget and treasury'!K324</f>
        <v>2025595.7427999999</v>
      </c>
    </row>
    <row r="2090" spans="1:11" x14ac:dyDescent="0.2">
      <c r="A2090" s="117" t="s">
        <v>872</v>
      </c>
      <c r="B2090" s="118" t="s">
        <v>130</v>
      </c>
      <c r="C2090" s="119">
        <v>100000</v>
      </c>
      <c r="D2090" s="119">
        <v>8333.33</v>
      </c>
      <c r="E2090" s="119">
        <v>53074.98</v>
      </c>
      <c r="F2090" s="119">
        <v>46925.02</v>
      </c>
      <c r="G2090" s="119">
        <v>53.07</v>
      </c>
      <c r="H2090" s="120">
        <f>'budget and treasury'!H325</f>
        <v>-21925.019999999997</v>
      </c>
      <c r="I2090" s="120">
        <f>'budget and treasury'!I325</f>
        <v>78074.98000000001</v>
      </c>
      <c r="J2090" s="120">
        <f>'budget and treasury'!J325</f>
        <v>100000</v>
      </c>
      <c r="K2090" s="123">
        <f>'budget and treasury'!K325</f>
        <v>100000</v>
      </c>
    </row>
    <row r="2091" spans="1:11" x14ac:dyDescent="0.2">
      <c r="A2091" s="117" t="s">
        <v>873</v>
      </c>
      <c r="B2091" s="118" t="s">
        <v>131</v>
      </c>
      <c r="C2091" s="119">
        <v>199706</v>
      </c>
      <c r="D2091" s="119">
        <v>0</v>
      </c>
      <c r="E2091" s="119">
        <v>106085.07</v>
      </c>
      <c r="F2091" s="119">
        <v>93620.93</v>
      </c>
      <c r="G2091" s="119">
        <v>53.12</v>
      </c>
      <c r="H2091" s="120">
        <f>'budget and treasury'!H326</f>
        <v>0</v>
      </c>
      <c r="I2091" s="120">
        <f>'budget and treasury'!I326</f>
        <v>199706</v>
      </c>
      <c r="J2091" s="120">
        <f>'budget and treasury'!J326</f>
        <v>211688.36</v>
      </c>
      <c r="K2091" s="123">
        <f>'budget and treasury'!K326</f>
        <v>224389.66159999999</v>
      </c>
    </row>
    <row r="2092" spans="1:11" x14ac:dyDescent="0.2">
      <c r="A2092" s="117" t="s">
        <v>874</v>
      </c>
      <c r="B2092" s="118" t="s">
        <v>132</v>
      </c>
      <c r="C2092" s="119">
        <v>52200</v>
      </c>
      <c r="D2092" s="119">
        <v>1172.75</v>
      </c>
      <c r="E2092" s="119">
        <v>6636.83</v>
      </c>
      <c r="F2092" s="119">
        <v>45563.17</v>
      </c>
      <c r="G2092" s="119">
        <v>12.71</v>
      </c>
      <c r="H2092" s="120">
        <f>'budget and treasury'!H327</f>
        <v>0</v>
      </c>
      <c r="I2092" s="120">
        <f>'budget and treasury'!I327</f>
        <v>52200</v>
      </c>
      <c r="J2092" s="120">
        <f>'budget and treasury'!J327</f>
        <v>55332</v>
      </c>
      <c r="K2092" s="123">
        <f>'budget and treasury'!K327</f>
        <v>58651.92</v>
      </c>
    </row>
    <row r="2093" spans="1:11" x14ac:dyDescent="0.2">
      <c r="A2093" s="117" t="s">
        <v>875</v>
      </c>
      <c r="B2093" s="118" t="s">
        <v>133</v>
      </c>
      <c r="C2093" s="119">
        <v>6264</v>
      </c>
      <c r="D2093" s="119">
        <v>852.37</v>
      </c>
      <c r="E2093" s="119">
        <v>5114.22</v>
      </c>
      <c r="F2093" s="119">
        <v>1149.78</v>
      </c>
      <c r="G2093" s="119">
        <v>81.64</v>
      </c>
      <c r="H2093" s="120">
        <f>'budget and treasury'!H328</f>
        <v>0</v>
      </c>
      <c r="I2093" s="120">
        <f>'budget and treasury'!I328</f>
        <v>6264</v>
      </c>
      <c r="J2093" s="120">
        <f>'budget and treasury'!J328</f>
        <v>6639.84</v>
      </c>
      <c r="K2093" s="123">
        <f>'budget and treasury'!K328</f>
        <v>7038.2304000000004</v>
      </c>
    </row>
    <row r="2094" spans="1:11" x14ac:dyDescent="0.2">
      <c r="A2094" s="117" t="s">
        <v>876</v>
      </c>
      <c r="B2094" s="118" t="s">
        <v>135</v>
      </c>
      <c r="C2094" s="119">
        <v>59269</v>
      </c>
      <c r="D2094" s="119">
        <v>0</v>
      </c>
      <c r="E2094" s="119">
        <v>80408.31</v>
      </c>
      <c r="F2094" s="119">
        <v>-21139.31</v>
      </c>
      <c r="G2094" s="119">
        <v>135.66</v>
      </c>
      <c r="H2094" s="120">
        <f>'budget and treasury'!H329</f>
        <v>0</v>
      </c>
      <c r="I2094" s="120">
        <f>'budget and treasury'!I329</f>
        <v>59269</v>
      </c>
      <c r="J2094" s="120">
        <f>'budget and treasury'!J329</f>
        <v>62825.14</v>
      </c>
      <c r="K2094" s="123">
        <f>'budget and treasury'!K329</f>
        <v>66594.648400000005</v>
      </c>
    </row>
    <row r="2095" spans="1:11" x14ac:dyDescent="0.2">
      <c r="A2095" s="117" t="s">
        <v>877</v>
      </c>
      <c r="B2095" s="118" t="s">
        <v>136</v>
      </c>
      <c r="C2095" s="119">
        <v>321246</v>
      </c>
      <c r="D2095" s="119">
        <v>14905.41</v>
      </c>
      <c r="E2095" s="119">
        <v>101323.69</v>
      </c>
      <c r="F2095" s="119">
        <v>219922.31</v>
      </c>
      <c r="G2095" s="119">
        <v>31.54</v>
      </c>
      <c r="H2095" s="120">
        <f>'budget and treasury'!H330</f>
        <v>0</v>
      </c>
      <c r="I2095" s="120">
        <f>'budget and treasury'!I330</f>
        <v>321246</v>
      </c>
      <c r="J2095" s="120">
        <f>'budget and treasury'!J330</f>
        <v>340520.76</v>
      </c>
      <c r="K2095" s="123">
        <f>'budget and treasury'!K330</f>
        <v>360952.00560000003</v>
      </c>
    </row>
    <row r="2096" spans="1:11" x14ac:dyDescent="0.2">
      <c r="A2096" s="117" t="s">
        <v>878</v>
      </c>
      <c r="B2096" s="118" t="s">
        <v>137</v>
      </c>
      <c r="C2096" s="119">
        <v>9737</v>
      </c>
      <c r="D2096" s="119">
        <v>0</v>
      </c>
      <c r="E2096" s="119">
        <v>12934.28</v>
      </c>
      <c r="F2096" s="119">
        <v>-3197.28</v>
      </c>
      <c r="G2096" s="119">
        <v>132.83000000000001</v>
      </c>
      <c r="H2096" s="120">
        <f>'budget and treasury'!H331</f>
        <v>0</v>
      </c>
      <c r="I2096" s="120">
        <f>'budget and treasury'!I331</f>
        <v>9737</v>
      </c>
      <c r="J2096" s="120">
        <f>'budget and treasury'!J331</f>
        <v>10321.219999999999</v>
      </c>
      <c r="K2096" s="123">
        <f>'budget and treasury'!K331</f>
        <v>10940.493199999999</v>
      </c>
    </row>
    <row r="2097" spans="1:11" x14ac:dyDescent="0.2">
      <c r="A2097" s="117" t="s">
        <v>879</v>
      </c>
      <c r="B2097" s="118" t="s">
        <v>138</v>
      </c>
      <c r="C2097" s="119">
        <v>11292</v>
      </c>
      <c r="D2097" s="119">
        <v>8012.27</v>
      </c>
      <c r="E2097" s="119">
        <v>55738.400000000001</v>
      </c>
      <c r="F2097" s="119">
        <v>-44446.400000000001</v>
      </c>
      <c r="G2097" s="119">
        <v>493.6</v>
      </c>
      <c r="H2097" s="120">
        <f>'budget and treasury'!H332</f>
        <v>0</v>
      </c>
      <c r="I2097" s="120">
        <f>'budget and treasury'!I332</f>
        <v>11292</v>
      </c>
      <c r="J2097" s="120">
        <f>'budget and treasury'!J332</f>
        <v>11969.52</v>
      </c>
      <c r="K2097" s="123">
        <f>'budget and treasury'!K332</f>
        <v>12687.691200000001</v>
      </c>
    </row>
    <row r="2098" spans="1:11" x14ac:dyDescent="0.2">
      <c r="A2098" s="117" t="s">
        <v>880</v>
      </c>
      <c r="B2098" s="118" t="s">
        <v>142</v>
      </c>
      <c r="C2098" s="119">
        <v>15692</v>
      </c>
      <c r="D2098" s="119">
        <v>0</v>
      </c>
      <c r="E2098" s="119">
        <v>1307.7</v>
      </c>
      <c r="F2098" s="119">
        <v>14384.3</v>
      </c>
      <c r="G2098" s="119">
        <v>8.33</v>
      </c>
      <c r="H2098" s="120">
        <f>'budget and treasury'!H333</f>
        <v>0</v>
      </c>
      <c r="I2098" s="120">
        <f>'budget and treasury'!I333</f>
        <v>15692</v>
      </c>
      <c r="J2098" s="120">
        <f>'budget and treasury'!J333</f>
        <v>16633.52</v>
      </c>
      <c r="K2098" s="123">
        <f>'budget and treasury'!K333</f>
        <v>17631.531200000001</v>
      </c>
    </row>
    <row r="2099" spans="1:11" x14ac:dyDescent="0.2">
      <c r="A2099" s="117"/>
      <c r="B2099" s="118"/>
      <c r="C2099" s="119"/>
      <c r="D2099" s="119"/>
      <c r="E2099" s="119"/>
      <c r="F2099" s="119"/>
      <c r="G2099" s="119"/>
      <c r="H2099" s="120">
        <f>'budget and treasury'!H334</f>
        <v>0</v>
      </c>
      <c r="I2099" s="120">
        <f>'budget and treasury'!I334</f>
        <v>0</v>
      </c>
      <c r="J2099" s="120">
        <f>'budget and treasury'!J334</f>
        <v>0</v>
      </c>
      <c r="K2099" s="123">
        <f>'budget and treasury'!K334</f>
        <v>0</v>
      </c>
    </row>
    <row r="2100" spans="1:11" s="116" customFormat="1" ht="15" x14ac:dyDescent="0.25">
      <c r="A2100" s="111"/>
      <c r="B2100" s="112" t="s">
        <v>143</v>
      </c>
      <c r="C2100" s="113">
        <v>2578179</v>
      </c>
      <c r="D2100" s="113">
        <v>136331.89000000001</v>
      </c>
      <c r="E2100" s="113">
        <v>1087332.5900000001</v>
      </c>
      <c r="F2100" s="113">
        <v>1490846.41</v>
      </c>
      <c r="G2100" s="113">
        <v>42.17</v>
      </c>
      <c r="H2100" s="120">
        <f>'budget and treasury'!H335</f>
        <v>-21925.019999999997</v>
      </c>
      <c r="I2100" s="120">
        <f>'budget and treasury'!I335</f>
        <v>2556253.98</v>
      </c>
      <c r="J2100" s="120">
        <f>'budget and treasury'!J335</f>
        <v>2709629.2187999999</v>
      </c>
      <c r="K2100" s="123">
        <f>'budget and treasury'!K335</f>
        <v>2872206.971928</v>
      </c>
    </row>
    <row r="2101" spans="1:11" s="116" customFormat="1" ht="15" x14ac:dyDescent="0.25">
      <c r="A2101" s="111"/>
      <c r="B2101" s="112"/>
      <c r="C2101" s="113"/>
      <c r="D2101" s="113"/>
      <c r="E2101" s="113"/>
      <c r="F2101" s="113"/>
      <c r="G2101" s="113"/>
      <c r="H2101" s="120">
        <f>'budget and treasury'!H336</f>
        <v>0</v>
      </c>
      <c r="I2101" s="120">
        <f>'budget and treasury'!I336</f>
        <v>0</v>
      </c>
      <c r="J2101" s="120">
        <f>'budget and treasury'!J336</f>
        <v>0</v>
      </c>
      <c r="K2101" s="123">
        <f>'budget and treasury'!K336</f>
        <v>0</v>
      </c>
    </row>
    <row r="2102" spans="1:11" s="116" customFormat="1" ht="15" x14ac:dyDescent="0.25">
      <c r="A2102" s="111"/>
      <c r="B2102" s="112" t="s">
        <v>144</v>
      </c>
      <c r="C2102" s="113"/>
      <c r="D2102" s="113"/>
      <c r="E2102" s="113"/>
      <c r="F2102" s="113"/>
      <c r="G2102" s="113"/>
      <c r="H2102" s="120">
        <f>'budget and treasury'!H337</f>
        <v>0</v>
      </c>
      <c r="I2102" s="120">
        <f>'budget and treasury'!I337</f>
        <v>0</v>
      </c>
      <c r="J2102" s="120">
        <f>'budget and treasury'!J337</f>
        <v>0</v>
      </c>
      <c r="K2102" s="123">
        <f>'budget and treasury'!K337</f>
        <v>0</v>
      </c>
    </row>
    <row r="2103" spans="1:11" x14ac:dyDescent="0.2">
      <c r="A2103" s="117"/>
      <c r="B2103" s="118"/>
      <c r="C2103" s="119"/>
      <c r="D2103" s="119"/>
      <c r="E2103" s="119"/>
      <c r="F2103" s="119"/>
      <c r="G2103" s="119"/>
      <c r="H2103" s="120">
        <f>'budget and treasury'!H338</f>
        <v>0</v>
      </c>
      <c r="I2103" s="120">
        <f>'budget and treasury'!I338</f>
        <v>0</v>
      </c>
      <c r="J2103" s="120">
        <f>'budget and treasury'!J338</f>
        <v>0</v>
      </c>
      <c r="K2103" s="123">
        <f>'budget and treasury'!K338</f>
        <v>0</v>
      </c>
    </row>
    <row r="2104" spans="1:11" x14ac:dyDescent="0.2">
      <c r="A2104" s="117" t="s">
        <v>881</v>
      </c>
      <c r="B2104" s="118" t="s">
        <v>145</v>
      </c>
      <c r="C2104" s="119">
        <v>457</v>
      </c>
      <c r="D2104" s="119">
        <v>43.75</v>
      </c>
      <c r="E2104" s="119">
        <v>271.25</v>
      </c>
      <c r="F2104" s="119">
        <v>185.75</v>
      </c>
      <c r="G2104" s="119">
        <v>59.35</v>
      </c>
      <c r="H2104" s="120">
        <f>'budget and treasury'!H339</f>
        <v>0</v>
      </c>
      <c r="I2104" s="120">
        <f>'budget and treasury'!I339</f>
        <v>457</v>
      </c>
      <c r="J2104" s="120">
        <f>'budget and treasury'!J339</f>
        <v>484.42</v>
      </c>
      <c r="K2104" s="123">
        <f>'budget and treasury'!K339</f>
        <v>513.48519999999996</v>
      </c>
    </row>
    <row r="2105" spans="1:11" x14ac:dyDescent="0.2">
      <c r="A2105" s="117" t="s">
        <v>882</v>
      </c>
      <c r="B2105" s="118" t="s">
        <v>146</v>
      </c>
      <c r="C2105" s="119">
        <v>33595</v>
      </c>
      <c r="D2105" s="119">
        <v>3292.8</v>
      </c>
      <c r="E2105" s="119">
        <v>22290</v>
      </c>
      <c r="F2105" s="119">
        <v>11305</v>
      </c>
      <c r="G2105" s="119">
        <v>66.34</v>
      </c>
      <c r="H2105" s="120">
        <f>'budget and treasury'!H340</f>
        <v>0</v>
      </c>
      <c r="I2105" s="120">
        <f>'budget and treasury'!I340</f>
        <v>33595</v>
      </c>
      <c r="J2105" s="120">
        <f>'budget and treasury'!J340</f>
        <v>35610.699999999997</v>
      </c>
      <c r="K2105" s="123">
        <f>'budget and treasury'!K340</f>
        <v>37747.341999999997</v>
      </c>
    </row>
    <row r="2106" spans="1:11" x14ac:dyDescent="0.2">
      <c r="A2106" s="117" t="s">
        <v>883</v>
      </c>
      <c r="B2106" s="118" t="s">
        <v>147</v>
      </c>
      <c r="C2106" s="119">
        <v>396610</v>
      </c>
      <c r="D2106" s="119">
        <v>20287.41</v>
      </c>
      <c r="E2106" s="119">
        <v>131279.97</v>
      </c>
      <c r="F2106" s="119">
        <v>265330.03000000003</v>
      </c>
      <c r="G2106" s="119">
        <v>33.1</v>
      </c>
      <c r="H2106" s="120">
        <f>'budget and treasury'!H341</f>
        <v>0</v>
      </c>
      <c r="I2106" s="120">
        <f>'budget and treasury'!I341</f>
        <v>396610</v>
      </c>
      <c r="J2106" s="120">
        <f>'budget and treasury'!J341</f>
        <v>420406.6</v>
      </c>
      <c r="K2106" s="123">
        <f>'budget and treasury'!K341</f>
        <v>445630.99599999998</v>
      </c>
    </row>
    <row r="2107" spans="1:11" x14ac:dyDescent="0.2">
      <c r="A2107" s="117" t="s">
        <v>884</v>
      </c>
      <c r="B2107" s="118" t="s">
        <v>148</v>
      </c>
      <c r="C2107" s="119">
        <v>10707</v>
      </c>
      <c r="D2107" s="119">
        <v>743.6</v>
      </c>
      <c r="E2107" s="119">
        <v>4797.38</v>
      </c>
      <c r="F2107" s="119">
        <v>5909.62</v>
      </c>
      <c r="G2107" s="119">
        <v>44.8</v>
      </c>
      <c r="H2107" s="120">
        <f>'budget and treasury'!H342</f>
        <v>0</v>
      </c>
      <c r="I2107" s="120">
        <f>'budget and treasury'!I342</f>
        <v>10707</v>
      </c>
      <c r="J2107" s="120">
        <f>'budget and treasury'!J342</f>
        <v>11349.42</v>
      </c>
      <c r="K2107" s="123">
        <f>'budget and treasury'!K342</f>
        <v>12030.385200000001</v>
      </c>
    </row>
    <row r="2108" spans="1:11" x14ac:dyDescent="0.2">
      <c r="A2108" s="117" t="s">
        <v>885</v>
      </c>
      <c r="B2108" s="118" t="s">
        <v>148</v>
      </c>
      <c r="C2108" s="119">
        <v>0</v>
      </c>
      <c r="D2108" s="119">
        <v>83.33</v>
      </c>
      <c r="E2108" s="119">
        <v>530.73</v>
      </c>
      <c r="F2108" s="119">
        <v>-530.73</v>
      </c>
      <c r="G2108" s="119">
        <v>0</v>
      </c>
      <c r="H2108" s="120">
        <f>'budget and treasury'!H343</f>
        <v>0</v>
      </c>
      <c r="I2108" s="120">
        <f>'budget and treasury'!I343</f>
        <v>0</v>
      </c>
      <c r="J2108" s="120">
        <f>'budget and treasury'!J343</f>
        <v>0</v>
      </c>
      <c r="K2108" s="123">
        <f>'budget and treasury'!K343</f>
        <v>0</v>
      </c>
    </row>
    <row r="2109" spans="1:11" x14ac:dyDescent="0.2">
      <c r="A2109" s="117"/>
      <c r="B2109" s="118"/>
      <c r="C2109" s="119"/>
      <c r="D2109" s="119"/>
      <c r="E2109" s="119"/>
      <c r="F2109" s="119"/>
      <c r="G2109" s="119"/>
      <c r="H2109" s="120">
        <f>'budget and treasury'!H344</f>
        <v>0</v>
      </c>
      <c r="I2109" s="120">
        <f>'budget and treasury'!I344</f>
        <v>0</v>
      </c>
      <c r="J2109" s="120">
        <f>'budget and treasury'!J344</f>
        <v>0</v>
      </c>
      <c r="K2109" s="123">
        <f>'budget and treasury'!K344</f>
        <v>0</v>
      </c>
    </row>
    <row r="2110" spans="1:11" s="116" customFormat="1" ht="15" x14ac:dyDescent="0.25">
      <c r="A2110" s="111"/>
      <c r="B2110" s="112" t="s">
        <v>149</v>
      </c>
      <c r="C2110" s="113">
        <v>441369</v>
      </c>
      <c r="D2110" s="113">
        <v>24450.89</v>
      </c>
      <c r="E2110" s="113">
        <v>159169.32999999999</v>
      </c>
      <c r="F2110" s="113">
        <v>282199.67</v>
      </c>
      <c r="G2110" s="113">
        <v>36.06</v>
      </c>
      <c r="H2110" s="120">
        <f>'budget and treasury'!H345</f>
        <v>0</v>
      </c>
      <c r="I2110" s="120">
        <f>'budget and treasury'!I345</f>
        <v>441369</v>
      </c>
      <c r="J2110" s="120">
        <f>'budget and treasury'!J345</f>
        <v>467851.14</v>
      </c>
      <c r="K2110" s="123">
        <f>'budget and treasury'!K345</f>
        <v>495922.2084</v>
      </c>
    </row>
    <row r="2111" spans="1:11" s="116" customFormat="1" ht="15" x14ac:dyDescent="0.25">
      <c r="A2111" s="111"/>
      <c r="B2111" s="112"/>
      <c r="C2111" s="113"/>
      <c r="D2111" s="113"/>
      <c r="E2111" s="113"/>
      <c r="F2111" s="113"/>
      <c r="G2111" s="113"/>
      <c r="H2111" s="120">
        <f>'budget and treasury'!H346</f>
        <v>0</v>
      </c>
      <c r="I2111" s="120">
        <f>'budget and treasury'!I346</f>
        <v>0</v>
      </c>
      <c r="J2111" s="120">
        <f>'budget and treasury'!J346</f>
        <v>0</v>
      </c>
      <c r="K2111" s="123">
        <f>'budget and treasury'!K346</f>
        <v>0</v>
      </c>
    </row>
    <row r="2112" spans="1:11" s="116" customFormat="1" ht="15" x14ac:dyDescent="0.25">
      <c r="A2112" s="111"/>
      <c r="B2112" s="112" t="s">
        <v>150</v>
      </c>
      <c r="C2112" s="113"/>
      <c r="D2112" s="113"/>
      <c r="E2112" s="113"/>
      <c r="F2112" s="113"/>
      <c r="G2112" s="113"/>
      <c r="H2112" s="120">
        <f>'budget and treasury'!H347</f>
        <v>0</v>
      </c>
      <c r="I2112" s="120">
        <f>'budget and treasury'!I347</f>
        <v>0</v>
      </c>
      <c r="J2112" s="120">
        <f>'budget and treasury'!J347</f>
        <v>0</v>
      </c>
      <c r="K2112" s="123">
        <f>'budget and treasury'!K347</f>
        <v>0</v>
      </c>
    </row>
    <row r="2113" spans="1:11" x14ac:dyDescent="0.2">
      <c r="A2113" s="117"/>
      <c r="B2113" s="118"/>
      <c r="C2113" s="119"/>
      <c r="D2113" s="119"/>
      <c r="E2113" s="119"/>
      <c r="F2113" s="119"/>
      <c r="G2113" s="119"/>
      <c r="H2113" s="120">
        <f>'budget and treasury'!H348</f>
        <v>0</v>
      </c>
      <c r="I2113" s="120">
        <f>'budget and treasury'!I348</f>
        <v>0</v>
      </c>
      <c r="J2113" s="120">
        <f>'budget and treasury'!J348</f>
        <v>0</v>
      </c>
      <c r="K2113" s="123">
        <f>'budget and treasury'!K348</f>
        <v>0</v>
      </c>
    </row>
    <row r="2114" spans="1:11" x14ac:dyDescent="0.2">
      <c r="A2114" s="117" t="s">
        <v>886</v>
      </c>
      <c r="B2114" s="118" t="s">
        <v>151</v>
      </c>
      <c r="C2114" s="119">
        <v>12467</v>
      </c>
      <c r="D2114" s="119">
        <v>0</v>
      </c>
      <c r="E2114" s="119">
        <v>0</v>
      </c>
      <c r="F2114" s="119">
        <v>12467</v>
      </c>
      <c r="G2114" s="119">
        <v>0</v>
      </c>
      <c r="H2114" s="120">
        <f>'budget and treasury'!H349</f>
        <v>0</v>
      </c>
      <c r="I2114" s="120">
        <f>'budget and treasury'!I349</f>
        <v>12467</v>
      </c>
      <c r="J2114" s="120">
        <f>'budget and treasury'!J349</f>
        <v>13215.02</v>
      </c>
      <c r="K2114" s="123">
        <f>'budget and treasury'!K349</f>
        <v>14007.921200000001</v>
      </c>
    </row>
    <row r="2115" spans="1:11" x14ac:dyDescent="0.2">
      <c r="A2115" s="117" t="s">
        <v>887</v>
      </c>
      <c r="B2115" s="118" t="s">
        <v>152</v>
      </c>
      <c r="C2115" s="119">
        <v>6748</v>
      </c>
      <c r="D2115" s="119">
        <v>0</v>
      </c>
      <c r="E2115" s="119">
        <v>0</v>
      </c>
      <c r="F2115" s="119">
        <v>6748</v>
      </c>
      <c r="G2115" s="119">
        <v>0</v>
      </c>
      <c r="H2115" s="120">
        <f>'budget and treasury'!H350</f>
        <v>0</v>
      </c>
      <c r="I2115" s="120">
        <f>'budget and treasury'!I350</f>
        <v>6748</v>
      </c>
      <c r="J2115" s="120">
        <f>'budget and treasury'!J350</f>
        <v>7152.88</v>
      </c>
      <c r="K2115" s="123">
        <f>'budget and treasury'!K350</f>
        <v>7582.0528000000004</v>
      </c>
    </row>
    <row r="2116" spans="1:11" x14ac:dyDescent="0.2">
      <c r="A2116" s="117" t="s">
        <v>888</v>
      </c>
      <c r="B2116" s="118" t="s">
        <v>153</v>
      </c>
      <c r="C2116" s="119">
        <v>23360</v>
      </c>
      <c r="D2116" s="119">
        <v>0</v>
      </c>
      <c r="E2116" s="119">
        <v>0</v>
      </c>
      <c r="F2116" s="119">
        <v>23360</v>
      </c>
      <c r="G2116" s="119">
        <v>0</v>
      </c>
      <c r="H2116" s="120">
        <f>'budget and treasury'!H351</f>
        <v>0</v>
      </c>
      <c r="I2116" s="120">
        <f>'budget and treasury'!I351</f>
        <v>23360</v>
      </c>
      <c r="J2116" s="120">
        <f>'budget and treasury'!J351</f>
        <v>24761.599999999999</v>
      </c>
      <c r="K2116" s="123">
        <f>'budget and treasury'!K351</f>
        <v>26247.295999999998</v>
      </c>
    </row>
    <row r="2117" spans="1:11" x14ac:dyDescent="0.2">
      <c r="A2117" s="117"/>
      <c r="B2117" s="118"/>
      <c r="C2117" s="119"/>
      <c r="D2117" s="119"/>
      <c r="E2117" s="119"/>
      <c r="F2117" s="119"/>
      <c r="G2117" s="119"/>
      <c r="H2117" s="120">
        <f>'budget and treasury'!H352</f>
        <v>0</v>
      </c>
      <c r="I2117" s="120">
        <f>'budget and treasury'!I352</f>
        <v>0</v>
      </c>
      <c r="J2117" s="120">
        <f>'budget and treasury'!J352</f>
        <v>0</v>
      </c>
      <c r="K2117" s="123">
        <f>'budget and treasury'!K352</f>
        <v>0</v>
      </c>
    </row>
    <row r="2118" spans="1:11" s="116" customFormat="1" ht="15" x14ac:dyDescent="0.25">
      <c r="A2118" s="111"/>
      <c r="B2118" s="112" t="s">
        <v>154</v>
      </c>
      <c r="C2118" s="113">
        <v>42575</v>
      </c>
      <c r="D2118" s="113">
        <v>0</v>
      </c>
      <c r="E2118" s="113">
        <v>0</v>
      </c>
      <c r="F2118" s="113">
        <v>42575</v>
      </c>
      <c r="G2118" s="113">
        <v>0</v>
      </c>
      <c r="H2118" s="120">
        <f>'budget and treasury'!H353</f>
        <v>0</v>
      </c>
      <c r="I2118" s="120">
        <f>'budget and treasury'!I353</f>
        <v>42575</v>
      </c>
      <c r="J2118" s="120">
        <f>'budget and treasury'!J353</f>
        <v>45129.5</v>
      </c>
      <c r="K2118" s="123">
        <f>'budget and treasury'!K353</f>
        <v>47837.27</v>
      </c>
    </row>
    <row r="2119" spans="1:11" s="116" customFormat="1" ht="15" x14ac:dyDescent="0.25">
      <c r="A2119" s="111"/>
      <c r="B2119" s="112"/>
      <c r="C2119" s="113"/>
      <c r="D2119" s="113"/>
      <c r="E2119" s="113"/>
      <c r="F2119" s="113"/>
      <c r="G2119" s="113"/>
      <c r="H2119" s="120">
        <f>'budget and treasury'!H354</f>
        <v>0</v>
      </c>
      <c r="I2119" s="120">
        <f>'budget and treasury'!I354</f>
        <v>0</v>
      </c>
      <c r="J2119" s="120">
        <f>'budget and treasury'!J354</f>
        <v>0</v>
      </c>
      <c r="K2119" s="123">
        <f>'budget and treasury'!K354</f>
        <v>0</v>
      </c>
    </row>
    <row r="2120" spans="1:11" s="116" customFormat="1" ht="15" x14ac:dyDescent="0.25">
      <c r="A2120" s="111"/>
      <c r="B2120" s="112" t="s">
        <v>155</v>
      </c>
      <c r="C2120" s="113">
        <v>3062123</v>
      </c>
      <c r="D2120" s="113">
        <v>160782.78</v>
      </c>
      <c r="E2120" s="113">
        <v>1246501.92</v>
      </c>
      <c r="F2120" s="113">
        <v>1815621.08</v>
      </c>
      <c r="G2120" s="113">
        <v>40.700000000000003</v>
      </c>
      <c r="H2120" s="120">
        <f>'budget and treasury'!H355</f>
        <v>-21925.019999999997</v>
      </c>
      <c r="I2120" s="120">
        <f>'budget and treasury'!I355</f>
        <v>3040197.98</v>
      </c>
      <c r="J2120" s="120">
        <f>'budget and treasury'!J355</f>
        <v>3222609.8588</v>
      </c>
      <c r="K2120" s="123">
        <f>'budget and treasury'!K355</f>
        <v>3415966.4503279999</v>
      </c>
    </row>
    <row r="2121" spans="1:11" s="116" customFormat="1" ht="15" x14ac:dyDescent="0.25">
      <c r="A2121" s="111"/>
      <c r="B2121" s="112"/>
      <c r="C2121" s="113"/>
      <c r="D2121" s="113"/>
      <c r="E2121" s="113"/>
      <c r="F2121" s="113"/>
      <c r="G2121" s="113"/>
      <c r="H2121" s="120">
        <f>'budget and treasury'!H356</f>
        <v>0</v>
      </c>
      <c r="I2121" s="120">
        <f>'budget and treasury'!I356</f>
        <v>0</v>
      </c>
      <c r="J2121" s="120">
        <f>'budget and treasury'!J356</f>
        <v>0</v>
      </c>
      <c r="K2121" s="123">
        <f>'budget and treasury'!K356</f>
        <v>0</v>
      </c>
    </row>
    <row r="2122" spans="1:11" s="116" customFormat="1" ht="15" x14ac:dyDescent="0.25">
      <c r="A2122" s="111"/>
      <c r="B2122" s="112" t="s">
        <v>156</v>
      </c>
      <c r="C2122" s="113">
        <v>3062123</v>
      </c>
      <c r="D2122" s="113">
        <v>160782.78</v>
      </c>
      <c r="E2122" s="113">
        <v>1246501.92</v>
      </c>
      <c r="F2122" s="113">
        <v>1815621.08</v>
      </c>
      <c r="G2122" s="113">
        <v>40.700000000000003</v>
      </c>
      <c r="H2122" s="120">
        <f>'budget and treasury'!H357</f>
        <v>-21925.019999999997</v>
      </c>
      <c r="I2122" s="120">
        <f>'budget and treasury'!I357</f>
        <v>3040197.98</v>
      </c>
      <c r="J2122" s="120">
        <f>'budget and treasury'!J357</f>
        <v>3222609.8588</v>
      </c>
      <c r="K2122" s="123">
        <f>'budget and treasury'!K357</f>
        <v>3415966.4503279999</v>
      </c>
    </row>
    <row r="2123" spans="1:11" s="116" customFormat="1" ht="15" x14ac:dyDescent="0.25">
      <c r="A2123" s="111"/>
      <c r="B2123" s="112"/>
      <c r="C2123" s="113"/>
      <c r="D2123" s="113"/>
      <c r="E2123" s="113"/>
      <c r="F2123" s="113"/>
      <c r="G2123" s="113"/>
      <c r="H2123" s="120">
        <f>'budget and treasury'!H358</f>
        <v>0</v>
      </c>
      <c r="I2123" s="120">
        <f>'budget and treasury'!I358</f>
        <v>0</v>
      </c>
      <c r="J2123" s="120">
        <f>'budget and treasury'!J358</f>
        <v>0</v>
      </c>
      <c r="K2123" s="123">
        <f>'budget and treasury'!K358</f>
        <v>0</v>
      </c>
    </row>
    <row r="2124" spans="1:11" s="116" customFormat="1" ht="15" x14ac:dyDescent="0.25">
      <c r="A2124" s="111"/>
      <c r="B2124" s="112" t="s">
        <v>218</v>
      </c>
      <c r="C2124" s="113"/>
      <c r="D2124" s="113"/>
      <c r="E2124" s="113"/>
      <c r="F2124" s="113"/>
      <c r="G2124" s="113"/>
      <c r="H2124" s="120">
        <f>'budget and treasury'!H359</f>
        <v>0</v>
      </c>
      <c r="I2124" s="120">
        <f>'budget and treasury'!I359</f>
        <v>0</v>
      </c>
      <c r="J2124" s="120">
        <f>'budget and treasury'!J359</f>
        <v>0</v>
      </c>
      <c r="K2124" s="123">
        <f>'budget and treasury'!K359</f>
        <v>0</v>
      </c>
    </row>
    <row r="2125" spans="1:11" x14ac:dyDescent="0.2">
      <c r="A2125" s="117"/>
      <c r="B2125" s="118"/>
      <c r="C2125" s="119"/>
      <c r="D2125" s="119"/>
      <c r="E2125" s="119"/>
      <c r="F2125" s="119"/>
      <c r="G2125" s="119"/>
      <c r="H2125" s="120">
        <f>'budget and treasury'!H360</f>
        <v>0</v>
      </c>
      <c r="I2125" s="120">
        <f>'budget and treasury'!I360</f>
        <v>0</v>
      </c>
      <c r="J2125" s="120">
        <f>'budget and treasury'!J360</f>
        <v>0</v>
      </c>
      <c r="K2125" s="123">
        <f>'budget and treasury'!K360</f>
        <v>0</v>
      </c>
    </row>
    <row r="2126" spans="1:11" x14ac:dyDescent="0.2">
      <c r="A2126" s="117" t="s">
        <v>889</v>
      </c>
      <c r="B2126" s="118" t="s">
        <v>243</v>
      </c>
      <c r="C2126" s="119">
        <v>0</v>
      </c>
      <c r="D2126" s="119">
        <v>1205.81</v>
      </c>
      <c r="E2126" s="119">
        <v>10005.790000000001</v>
      </c>
      <c r="F2126" s="119">
        <v>-10005.790000000001</v>
      </c>
      <c r="G2126" s="119">
        <v>0</v>
      </c>
      <c r="H2126" s="120">
        <f>'budget and treasury'!H361</f>
        <v>0</v>
      </c>
      <c r="I2126" s="120">
        <f>'budget and treasury'!I361</f>
        <v>0</v>
      </c>
      <c r="J2126" s="120">
        <f>'budget and treasury'!J361</f>
        <v>0</v>
      </c>
      <c r="K2126" s="123">
        <f>'budget and treasury'!K361</f>
        <v>0</v>
      </c>
    </row>
    <row r="2127" spans="1:11" x14ac:dyDescent="0.2">
      <c r="A2127" s="117" t="s">
        <v>890</v>
      </c>
      <c r="B2127" s="118" t="s">
        <v>243</v>
      </c>
      <c r="C2127" s="119">
        <v>0</v>
      </c>
      <c r="D2127" s="119">
        <v>83.33</v>
      </c>
      <c r="E2127" s="119">
        <v>530.73</v>
      </c>
      <c r="F2127" s="119">
        <v>-530.73</v>
      </c>
      <c r="G2127" s="119">
        <v>0</v>
      </c>
      <c r="H2127" s="120">
        <f>'budget and treasury'!H362</f>
        <v>0</v>
      </c>
      <c r="I2127" s="120">
        <f>'budget and treasury'!I362</f>
        <v>0</v>
      </c>
      <c r="J2127" s="120">
        <f>'budget and treasury'!J362</f>
        <v>0</v>
      </c>
      <c r="K2127" s="123">
        <f>'budget and treasury'!K362</f>
        <v>0</v>
      </c>
    </row>
    <row r="2128" spans="1:11" x14ac:dyDescent="0.2">
      <c r="A2128" s="117" t="s">
        <v>891</v>
      </c>
      <c r="B2128" s="118" t="s">
        <v>244</v>
      </c>
      <c r="C2128" s="119">
        <v>0</v>
      </c>
      <c r="D2128" s="119">
        <v>0</v>
      </c>
      <c r="E2128" s="119">
        <v>21047.07</v>
      </c>
      <c r="F2128" s="119">
        <v>-21047.07</v>
      </c>
      <c r="G2128" s="119">
        <v>0</v>
      </c>
      <c r="H2128" s="120">
        <f>'budget and treasury'!H363</f>
        <v>0</v>
      </c>
      <c r="I2128" s="120">
        <f>'budget and treasury'!I363</f>
        <v>0</v>
      </c>
      <c r="J2128" s="120">
        <f>'budget and treasury'!J363</f>
        <v>0</v>
      </c>
      <c r="K2128" s="123">
        <f>'budget and treasury'!K363</f>
        <v>0</v>
      </c>
    </row>
    <row r="2129" spans="1:11" x14ac:dyDescent="0.2">
      <c r="A2129" s="117"/>
      <c r="B2129" s="118"/>
      <c r="C2129" s="119"/>
      <c r="D2129" s="119"/>
      <c r="E2129" s="119"/>
      <c r="F2129" s="119"/>
      <c r="G2129" s="119"/>
      <c r="H2129" s="120">
        <f>'budget and treasury'!H364</f>
        <v>0</v>
      </c>
      <c r="I2129" s="120">
        <f>'budget and treasury'!I364</f>
        <v>0</v>
      </c>
      <c r="J2129" s="120">
        <f>'budget and treasury'!J364</f>
        <v>0</v>
      </c>
      <c r="K2129" s="123">
        <f>'budget and treasury'!K364</f>
        <v>0</v>
      </c>
    </row>
    <row r="2130" spans="1:11" s="116" customFormat="1" ht="15" x14ac:dyDescent="0.25">
      <c r="A2130" s="111"/>
      <c r="B2130" s="112" t="s">
        <v>250</v>
      </c>
      <c r="C2130" s="113">
        <v>0</v>
      </c>
      <c r="D2130" s="113">
        <v>1289.1400000000001</v>
      </c>
      <c r="E2130" s="113">
        <v>31583.59</v>
      </c>
      <c r="F2130" s="113">
        <v>-31583.59</v>
      </c>
      <c r="G2130" s="113">
        <v>0</v>
      </c>
      <c r="H2130" s="120">
        <f>'budget and treasury'!H365</f>
        <v>0</v>
      </c>
      <c r="I2130" s="120">
        <f>'budget and treasury'!I365</f>
        <v>0</v>
      </c>
      <c r="J2130" s="120">
        <f>'budget and treasury'!J365</f>
        <v>0</v>
      </c>
      <c r="K2130" s="123">
        <f>'budget and treasury'!K365</f>
        <v>0</v>
      </c>
    </row>
    <row r="2131" spans="1:11" s="116" customFormat="1" ht="15" x14ac:dyDescent="0.25">
      <c r="A2131" s="111"/>
      <c r="B2131" s="112"/>
      <c r="C2131" s="113"/>
      <c r="D2131" s="113"/>
      <c r="E2131" s="113"/>
      <c r="F2131" s="113"/>
      <c r="G2131" s="113"/>
      <c r="H2131" s="120">
        <f>'budget and treasury'!H366</f>
        <v>0</v>
      </c>
      <c r="I2131" s="120">
        <f>'budget and treasury'!I366</f>
        <v>0</v>
      </c>
      <c r="J2131" s="120">
        <f>'budget and treasury'!J366</f>
        <v>0</v>
      </c>
      <c r="K2131" s="123">
        <f>'budget and treasury'!K366</f>
        <v>0</v>
      </c>
    </row>
    <row r="2132" spans="1:11" s="116" customFormat="1" ht="15" x14ac:dyDescent="0.25">
      <c r="A2132" s="111"/>
      <c r="B2132" s="112" t="s">
        <v>251</v>
      </c>
      <c r="C2132" s="113"/>
      <c r="D2132" s="113"/>
      <c r="E2132" s="113"/>
      <c r="F2132" s="113"/>
      <c r="G2132" s="113"/>
      <c r="H2132" s="120">
        <f>'budget and treasury'!H367</f>
        <v>0</v>
      </c>
      <c r="I2132" s="120">
        <f>'budget and treasury'!I367</f>
        <v>0</v>
      </c>
      <c r="J2132" s="120">
        <f>'budget and treasury'!J367</f>
        <v>0</v>
      </c>
      <c r="K2132" s="123">
        <f>'budget and treasury'!K367</f>
        <v>0</v>
      </c>
    </row>
    <row r="2133" spans="1:11" x14ac:dyDescent="0.2">
      <c r="A2133" s="117"/>
      <c r="B2133" s="118"/>
      <c r="C2133" s="119"/>
      <c r="D2133" s="119"/>
      <c r="E2133" s="119"/>
      <c r="F2133" s="119"/>
      <c r="G2133" s="119"/>
      <c r="H2133" s="120">
        <f>'budget and treasury'!H368</f>
        <v>0</v>
      </c>
      <c r="I2133" s="120">
        <f>'budget and treasury'!I368</f>
        <v>0</v>
      </c>
      <c r="J2133" s="120">
        <f>'budget and treasury'!J368</f>
        <v>0</v>
      </c>
      <c r="K2133" s="123">
        <f>'budget and treasury'!K368</f>
        <v>0</v>
      </c>
    </row>
    <row r="2134" spans="1:11" x14ac:dyDescent="0.2">
      <c r="A2134" s="117" t="s">
        <v>892</v>
      </c>
      <c r="B2134" s="118" t="s">
        <v>252</v>
      </c>
      <c r="C2134" s="119">
        <v>1138183</v>
      </c>
      <c r="D2134" s="119">
        <v>223124.68</v>
      </c>
      <c r="E2134" s="119">
        <v>534493.32999999996</v>
      </c>
      <c r="F2134" s="119">
        <v>603689.67000000004</v>
      </c>
      <c r="G2134" s="119">
        <v>46.96</v>
      </c>
      <c r="H2134" s="120">
        <f>'budget and treasury'!H369</f>
        <v>60000</v>
      </c>
      <c r="I2134" s="120">
        <f>'budget and treasury'!I369</f>
        <v>1198183</v>
      </c>
      <c r="J2134" s="120">
        <f>'budget and treasury'!J369</f>
        <v>1270073.98</v>
      </c>
      <c r="K2134" s="123">
        <f>'budget and treasury'!K369</f>
        <v>1346278.4188000001</v>
      </c>
    </row>
    <row r="2135" spans="1:11" x14ac:dyDescent="0.2">
      <c r="A2135" s="117"/>
      <c r="B2135" s="118"/>
      <c r="C2135" s="119"/>
      <c r="D2135" s="119"/>
      <c r="E2135" s="119"/>
      <c r="F2135" s="119"/>
      <c r="G2135" s="119"/>
      <c r="H2135" s="120">
        <f>'budget and treasury'!H370</f>
        <v>0</v>
      </c>
      <c r="I2135" s="120">
        <f>'budget and treasury'!I370</f>
        <v>0</v>
      </c>
      <c r="J2135" s="120">
        <f>'budget and treasury'!J370</f>
        <v>0</v>
      </c>
      <c r="K2135" s="123">
        <f>'budget and treasury'!K370</f>
        <v>0</v>
      </c>
    </row>
    <row r="2136" spans="1:11" s="116" customFormat="1" ht="15" x14ac:dyDescent="0.25">
      <c r="A2136" s="111"/>
      <c r="B2136" s="112" t="s">
        <v>255</v>
      </c>
      <c r="C2136" s="113">
        <v>1138183</v>
      </c>
      <c r="D2136" s="113">
        <v>223124.68</v>
      </c>
      <c r="E2136" s="113">
        <v>534493.32999999996</v>
      </c>
      <c r="F2136" s="113">
        <v>603689.67000000004</v>
      </c>
      <c r="G2136" s="113">
        <v>46.96</v>
      </c>
      <c r="H2136" s="120">
        <f>'budget and treasury'!H371</f>
        <v>60000</v>
      </c>
      <c r="I2136" s="120">
        <f>'budget and treasury'!I371</f>
        <v>1198183</v>
      </c>
      <c r="J2136" s="120">
        <f>'budget and treasury'!J371</f>
        <v>1270073.98</v>
      </c>
      <c r="K2136" s="123">
        <f>'budget and treasury'!K371</f>
        <v>1346278.4188000001</v>
      </c>
    </row>
    <row r="2137" spans="1:11" s="116" customFormat="1" ht="15" x14ac:dyDescent="0.25">
      <c r="A2137" s="111"/>
      <c r="B2137" s="112"/>
      <c r="C2137" s="113"/>
      <c r="D2137" s="113"/>
      <c r="E2137" s="113"/>
      <c r="F2137" s="113"/>
      <c r="G2137" s="113"/>
      <c r="H2137" s="120">
        <f>'budget and treasury'!H372</f>
        <v>0</v>
      </c>
      <c r="I2137" s="120">
        <f>'budget and treasury'!I372</f>
        <v>0</v>
      </c>
      <c r="J2137" s="120">
        <f>'budget and treasury'!J372</f>
        <v>0</v>
      </c>
      <c r="K2137" s="123">
        <f>'budget and treasury'!K372</f>
        <v>0</v>
      </c>
    </row>
    <row r="2138" spans="1:11" s="116" customFormat="1" ht="15" x14ac:dyDescent="0.25">
      <c r="A2138" s="111"/>
      <c r="B2138" s="112" t="s">
        <v>266</v>
      </c>
      <c r="C2138" s="113"/>
      <c r="D2138" s="113"/>
      <c r="E2138" s="113"/>
      <c r="F2138" s="113"/>
      <c r="G2138" s="113"/>
      <c r="H2138" s="120">
        <f>'budget and treasury'!H373</f>
        <v>0</v>
      </c>
      <c r="I2138" s="120">
        <f>'budget and treasury'!I373</f>
        <v>0</v>
      </c>
      <c r="J2138" s="120">
        <f>'budget and treasury'!J373</f>
        <v>0</v>
      </c>
      <c r="K2138" s="123">
        <f>'budget and treasury'!K373</f>
        <v>0</v>
      </c>
    </row>
    <row r="2139" spans="1:11" x14ac:dyDescent="0.2">
      <c r="A2139" s="117"/>
      <c r="B2139" s="118"/>
      <c r="C2139" s="119"/>
      <c r="D2139" s="119"/>
      <c r="E2139" s="119"/>
      <c r="F2139" s="119"/>
      <c r="G2139" s="119"/>
      <c r="H2139" s="120">
        <f>'budget and treasury'!H374</f>
        <v>0</v>
      </c>
      <c r="I2139" s="120">
        <f>'budget and treasury'!I374</f>
        <v>0</v>
      </c>
      <c r="J2139" s="120">
        <f>'budget and treasury'!J374</f>
        <v>0</v>
      </c>
      <c r="K2139" s="123">
        <f>'budget and treasury'!K374</f>
        <v>0</v>
      </c>
    </row>
    <row r="2140" spans="1:11" x14ac:dyDescent="0.2">
      <c r="A2140" s="117" t="s">
        <v>893</v>
      </c>
      <c r="B2140" s="118" t="s">
        <v>268</v>
      </c>
      <c r="C2140" s="119">
        <v>7215</v>
      </c>
      <c r="D2140" s="119">
        <v>1973.05</v>
      </c>
      <c r="E2140" s="119">
        <v>3849.14</v>
      </c>
      <c r="F2140" s="119">
        <v>3365.86</v>
      </c>
      <c r="G2140" s="119">
        <v>53.34</v>
      </c>
      <c r="H2140" s="120">
        <f>'budget and treasury'!H375</f>
        <v>0</v>
      </c>
      <c r="I2140" s="120">
        <f>'budget and treasury'!I375</f>
        <v>7215</v>
      </c>
      <c r="J2140" s="120">
        <f>'budget and treasury'!J375</f>
        <v>7647.9</v>
      </c>
      <c r="K2140" s="123">
        <f>'budget and treasury'!K375</f>
        <v>8106.7739999999994</v>
      </c>
    </row>
    <row r="2141" spans="1:11" x14ac:dyDescent="0.2">
      <c r="A2141" s="117" t="s">
        <v>894</v>
      </c>
      <c r="B2141" s="118" t="s">
        <v>269</v>
      </c>
      <c r="C2141" s="119">
        <v>2115</v>
      </c>
      <c r="D2141" s="119">
        <v>2027.18</v>
      </c>
      <c r="E2141" s="119">
        <v>36557.78</v>
      </c>
      <c r="F2141" s="119">
        <v>-34442.78</v>
      </c>
      <c r="G2141" s="119">
        <v>999.99</v>
      </c>
      <c r="H2141" s="120">
        <f>'budget and treasury'!H376</f>
        <v>0</v>
      </c>
      <c r="I2141" s="120">
        <f>'budget and treasury'!I376</f>
        <v>2115</v>
      </c>
      <c r="J2141" s="120">
        <f>'budget and treasury'!J376</f>
        <v>2241.9</v>
      </c>
      <c r="K2141" s="123">
        <f>'budget and treasury'!K376</f>
        <v>2376.4140000000002</v>
      </c>
    </row>
    <row r="2142" spans="1:11" x14ac:dyDescent="0.2">
      <c r="A2142" s="117"/>
      <c r="B2142" s="118"/>
      <c r="C2142" s="119"/>
      <c r="D2142" s="119"/>
      <c r="E2142" s="119"/>
      <c r="F2142" s="119"/>
      <c r="G2142" s="119"/>
      <c r="H2142" s="120">
        <f>'budget and treasury'!H377</f>
        <v>0</v>
      </c>
      <c r="I2142" s="120">
        <f>'budget and treasury'!I377</f>
        <v>0</v>
      </c>
      <c r="J2142" s="120">
        <f>'budget and treasury'!J377</f>
        <v>0</v>
      </c>
      <c r="K2142" s="123">
        <f>'budget and treasury'!K377</f>
        <v>0</v>
      </c>
    </row>
    <row r="2143" spans="1:11" s="116" customFormat="1" ht="15" x14ac:dyDescent="0.25">
      <c r="A2143" s="111"/>
      <c r="B2143" s="112" t="s">
        <v>280</v>
      </c>
      <c r="C2143" s="113">
        <v>9330</v>
      </c>
      <c r="D2143" s="113">
        <v>4000.23</v>
      </c>
      <c r="E2143" s="113">
        <v>40406.92</v>
      </c>
      <c r="F2143" s="113">
        <v>-31076.92</v>
      </c>
      <c r="G2143" s="113">
        <v>433.08</v>
      </c>
      <c r="H2143" s="120">
        <f>'budget and treasury'!H378</f>
        <v>0</v>
      </c>
      <c r="I2143" s="120">
        <f>'budget and treasury'!I378</f>
        <v>9330</v>
      </c>
      <c r="J2143" s="120">
        <f>'budget and treasury'!J378</f>
        <v>9889.7999999999993</v>
      </c>
      <c r="K2143" s="123">
        <f>'budget and treasury'!K378</f>
        <v>10483.187999999998</v>
      </c>
    </row>
    <row r="2144" spans="1:11" x14ac:dyDescent="0.2">
      <c r="A2144" s="117"/>
      <c r="B2144" s="118"/>
      <c r="C2144" s="119"/>
      <c r="D2144" s="119"/>
      <c r="E2144" s="119"/>
      <c r="F2144" s="119"/>
      <c r="G2144" s="119"/>
      <c r="H2144" s="120">
        <f>'budget and treasury'!H379</f>
        <v>0</v>
      </c>
      <c r="I2144" s="120">
        <f>'budget and treasury'!I379</f>
        <v>0</v>
      </c>
      <c r="J2144" s="120">
        <f>'budget and treasury'!J379</f>
        <v>0</v>
      </c>
      <c r="K2144" s="123">
        <f>'budget and treasury'!K379</f>
        <v>0</v>
      </c>
    </row>
    <row r="2145" spans="1:11" s="116" customFormat="1" ht="15" x14ac:dyDescent="0.25">
      <c r="A2145" s="111"/>
      <c r="B2145" s="112" t="s">
        <v>281</v>
      </c>
      <c r="C2145" s="113">
        <v>4209636</v>
      </c>
      <c r="D2145" s="113">
        <v>389196.83</v>
      </c>
      <c r="E2145" s="113">
        <v>1852985.76</v>
      </c>
      <c r="F2145" s="113">
        <v>2356650.2400000002</v>
      </c>
      <c r="G2145" s="113">
        <v>44.01</v>
      </c>
      <c r="H2145" s="120">
        <f>'budget and treasury'!H380</f>
        <v>38074.980000000003</v>
      </c>
      <c r="I2145" s="120">
        <f>'budget and treasury'!I380</f>
        <v>4247710.9800000004</v>
      </c>
      <c r="J2145" s="120">
        <f>'budget and treasury'!J380</f>
        <v>4502573.6387999998</v>
      </c>
      <c r="K2145" s="123">
        <f>'budget and treasury'!K380</f>
        <v>4772728.0571280001</v>
      </c>
    </row>
    <row r="2146" spans="1:11" s="116" customFormat="1" ht="15" x14ac:dyDescent="0.25">
      <c r="A2146" s="131"/>
      <c r="B2146" s="112"/>
      <c r="C2146" s="113"/>
      <c r="D2146" s="113"/>
      <c r="E2146" s="113"/>
      <c r="F2146" s="113"/>
      <c r="G2146" s="113"/>
      <c r="H2146" s="120"/>
      <c r="I2146" s="120"/>
      <c r="J2146" s="120"/>
      <c r="K2146" s="132"/>
    </row>
    <row r="2147" spans="1:11" s="125" customFormat="1" ht="15" x14ac:dyDescent="0.25">
      <c r="A2147" s="133"/>
      <c r="B2147" s="112" t="s">
        <v>283</v>
      </c>
      <c r="C2147" s="113"/>
      <c r="D2147" s="113"/>
      <c r="E2147" s="113"/>
      <c r="F2147" s="113"/>
      <c r="G2147" s="113"/>
      <c r="H2147" s="120"/>
      <c r="I2147" s="120">
        <f t="shared" ref="I2147" si="36">C2147+H2147</f>
        <v>0</v>
      </c>
      <c r="J2147" s="120">
        <f t="shared" ref="J2147:K2147" si="37">I2147*6/100+I2147</f>
        <v>0</v>
      </c>
      <c r="K2147" s="120">
        <f t="shared" si="37"/>
        <v>0</v>
      </c>
    </row>
    <row r="2148" spans="1:11" s="125" customFormat="1" ht="15" x14ac:dyDescent="0.25">
      <c r="A2148" s="133"/>
      <c r="B2148" s="112"/>
      <c r="C2148" s="113"/>
      <c r="D2148" s="113"/>
      <c r="E2148" s="113"/>
      <c r="F2148" s="113"/>
      <c r="G2148" s="113"/>
      <c r="H2148" s="120"/>
      <c r="I2148" s="120"/>
      <c r="J2148" s="120"/>
      <c r="K2148" s="120"/>
    </row>
    <row r="2149" spans="1:11" s="125" customFormat="1" ht="15" x14ac:dyDescent="0.25">
      <c r="A2149" s="126"/>
      <c r="B2149" s="118" t="s">
        <v>1290</v>
      </c>
      <c r="C2149" s="119">
        <f>'budget and treasury'!C384</f>
        <v>0</v>
      </c>
      <c r="D2149" s="119">
        <f>'budget and treasury'!D384</f>
        <v>0</v>
      </c>
      <c r="E2149" s="119">
        <f>'budget and treasury'!E384</f>
        <v>0</v>
      </c>
      <c r="F2149" s="119">
        <f>'budget and treasury'!F384</f>
        <v>0</v>
      </c>
      <c r="G2149" s="119">
        <f>'budget and treasury'!G384</f>
        <v>0</v>
      </c>
      <c r="H2149" s="119">
        <f>'budget and treasury'!H384</f>
        <v>255000</v>
      </c>
      <c r="I2149" s="119">
        <f>'budget and treasury'!I384</f>
        <v>255000</v>
      </c>
      <c r="J2149" s="119">
        <f>'budget and treasury'!J384</f>
        <v>0</v>
      </c>
      <c r="K2149" s="119">
        <f>'budget and treasury'!K384</f>
        <v>0</v>
      </c>
    </row>
    <row r="2150" spans="1:11" s="125" customFormat="1" ht="15" x14ac:dyDescent="0.25">
      <c r="A2150" s="133"/>
      <c r="B2150" s="112"/>
      <c r="C2150" s="113"/>
      <c r="D2150" s="113"/>
      <c r="E2150" s="113"/>
      <c r="F2150" s="113"/>
      <c r="G2150" s="113"/>
      <c r="H2150" s="120"/>
      <c r="I2150" s="120"/>
      <c r="J2150" s="120"/>
      <c r="K2150" s="120"/>
    </row>
    <row r="2151" spans="1:11" s="125" customFormat="1" ht="15" x14ac:dyDescent="0.25">
      <c r="A2151" s="133"/>
      <c r="B2151" s="112" t="s">
        <v>294</v>
      </c>
      <c r="C2151" s="113">
        <f>SUM(C2149:C2150)</f>
        <v>0</v>
      </c>
      <c r="D2151" s="113">
        <f t="shared" ref="D2151:K2151" si="38">SUM(D2149:D2150)</f>
        <v>0</v>
      </c>
      <c r="E2151" s="113">
        <f t="shared" si="38"/>
        <v>0</v>
      </c>
      <c r="F2151" s="113">
        <f t="shared" si="38"/>
        <v>0</v>
      </c>
      <c r="G2151" s="113">
        <f t="shared" si="38"/>
        <v>0</v>
      </c>
      <c r="H2151" s="113">
        <f t="shared" si="38"/>
        <v>255000</v>
      </c>
      <c r="I2151" s="113">
        <f t="shared" si="38"/>
        <v>255000</v>
      </c>
      <c r="J2151" s="113">
        <f t="shared" si="38"/>
        <v>0</v>
      </c>
      <c r="K2151" s="113">
        <f t="shared" si="38"/>
        <v>0</v>
      </c>
    </row>
    <row r="2152" spans="1:11" x14ac:dyDescent="0.2">
      <c r="A2152" s="117"/>
      <c r="B2152" s="118"/>
      <c r="C2152" s="119"/>
      <c r="D2152" s="119"/>
      <c r="E2152" s="119"/>
      <c r="F2152" s="119"/>
      <c r="G2152" s="119"/>
      <c r="H2152" s="120">
        <f>'budget and treasury'!H387</f>
        <v>0</v>
      </c>
      <c r="I2152" s="120">
        <f>'budget and treasury'!I387</f>
        <v>0</v>
      </c>
      <c r="J2152" s="120">
        <f>'budget and treasury'!J387</f>
        <v>0</v>
      </c>
      <c r="K2152" s="123">
        <f>'budget and treasury'!K387</f>
        <v>0</v>
      </c>
    </row>
    <row r="2153" spans="1:11" s="116" customFormat="1" ht="15" x14ac:dyDescent="0.25">
      <c r="A2153" s="111"/>
      <c r="B2153" s="112" t="s">
        <v>92</v>
      </c>
      <c r="C2153" s="113"/>
      <c r="D2153" s="113"/>
      <c r="E2153" s="113"/>
      <c r="F2153" s="113"/>
      <c r="G2153" s="113"/>
      <c r="H2153" s="120">
        <f>'budget and treasury'!H388</f>
        <v>0</v>
      </c>
      <c r="I2153" s="120">
        <f>'budget and treasury'!I388</f>
        <v>0</v>
      </c>
      <c r="J2153" s="120">
        <f>'budget and treasury'!J388</f>
        <v>0</v>
      </c>
      <c r="K2153" s="123">
        <f>'budget and treasury'!K388</f>
        <v>0</v>
      </c>
    </row>
    <row r="2154" spans="1:11" s="116" customFormat="1" ht="15" x14ac:dyDescent="0.25">
      <c r="A2154" s="111"/>
      <c r="B2154" s="112" t="s">
        <v>92</v>
      </c>
      <c r="C2154" s="113"/>
      <c r="D2154" s="113"/>
      <c r="E2154" s="113"/>
      <c r="F2154" s="113"/>
      <c r="G2154" s="113"/>
      <c r="H2154" s="120">
        <f>'budget and treasury'!H389</f>
        <v>0</v>
      </c>
      <c r="I2154" s="120">
        <f>'budget and treasury'!I389</f>
        <v>0</v>
      </c>
      <c r="J2154" s="120">
        <f>'budget and treasury'!J389</f>
        <v>0</v>
      </c>
      <c r="K2154" s="123">
        <f>'budget and treasury'!K389</f>
        <v>0</v>
      </c>
    </row>
    <row r="2155" spans="1:11" s="116" customFormat="1" ht="15" x14ac:dyDescent="0.25">
      <c r="A2155" s="111"/>
      <c r="B2155" s="112" t="s">
        <v>93</v>
      </c>
      <c r="C2155" s="113"/>
      <c r="D2155" s="113"/>
      <c r="E2155" s="113"/>
      <c r="F2155" s="113"/>
      <c r="G2155" s="113"/>
      <c r="H2155" s="120">
        <f>'budget and treasury'!H390</f>
        <v>0</v>
      </c>
      <c r="I2155" s="120">
        <f>'budget and treasury'!I390</f>
        <v>0</v>
      </c>
      <c r="J2155" s="120">
        <f>'budget and treasury'!J390</f>
        <v>0</v>
      </c>
      <c r="K2155" s="123">
        <f>'budget and treasury'!K390</f>
        <v>0</v>
      </c>
    </row>
    <row r="2156" spans="1:11" s="116" customFormat="1" ht="15" x14ac:dyDescent="0.25">
      <c r="A2156" s="111"/>
      <c r="B2156" s="112" t="s">
        <v>128</v>
      </c>
      <c r="C2156" s="113"/>
      <c r="D2156" s="113"/>
      <c r="E2156" s="113"/>
      <c r="F2156" s="113"/>
      <c r="G2156" s="113"/>
      <c r="H2156" s="120">
        <f>'budget and treasury'!H391</f>
        <v>0</v>
      </c>
      <c r="I2156" s="120">
        <f>'budget and treasury'!I391</f>
        <v>0</v>
      </c>
      <c r="J2156" s="120">
        <f>'budget and treasury'!J391</f>
        <v>0</v>
      </c>
      <c r="K2156" s="123">
        <f>'budget and treasury'!K391</f>
        <v>0</v>
      </c>
    </row>
    <row r="2157" spans="1:11" s="116" customFormat="1" ht="15" x14ac:dyDescent="0.25">
      <c r="A2157" s="111"/>
      <c r="B2157" s="112" t="s">
        <v>129</v>
      </c>
      <c r="C2157" s="113"/>
      <c r="D2157" s="113"/>
      <c r="E2157" s="113"/>
      <c r="F2157" s="113"/>
      <c r="G2157" s="113"/>
      <c r="H2157" s="120">
        <f>'budget and treasury'!H392</f>
        <v>0</v>
      </c>
      <c r="I2157" s="120">
        <f>'budget and treasury'!I392</f>
        <v>0</v>
      </c>
      <c r="J2157" s="120">
        <f>'budget and treasury'!J392</f>
        <v>0</v>
      </c>
      <c r="K2157" s="123">
        <f>'budget and treasury'!K392</f>
        <v>0</v>
      </c>
    </row>
    <row r="2158" spans="1:11" s="116" customFormat="1" ht="15" x14ac:dyDescent="0.25">
      <c r="A2158" s="111"/>
      <c r="B2158" s="112"/>
      <c r="C2158" s="113"/>
      <c r="D2158" s="113"/>
      <c r="E2158" s="113"/>
      <c r="F2158" s="113"/>
      <c r="G2158" s="113"/>
      <c r="H2158" s="120">
        <f>'budget and treasury'!H393</f>
        <v>0</v>
      </c>
      <c r="I2158" s="120">
        <f>'budget and treasury'!I393</f>
        <v>0</v>
      </c>
      <c r="J2158" s="120">
        <f>'budget and treasury'!J393</f>
        <v>0</v>
      </c>
      <c r="K2158" s="123">
        <f>'budget and treasury'!K393</f>
        <v>0</v>
      </c>
    </row>
    <row r="2159" spans="1:11" x14ac:dyDescent="0.2">
      <c r="A2159" s="117" t="s">
        <v>895</v>
      </c>
      <c r="B2159" s="118" t="s">
        <v>130</v>
      </c>
      <c r="C2159" s="119">
        <v>1501326</v>
      </c>
      <c r="D2159" s="119">
        <v>133547.15</v>
      </c>
      <c r="E2159" s="119">
        <v>800522.32</v>
      </c>
      <c r="F2159" s="119">
        <v>700803.68</v>
      </c>
      <c r="G2159" s="119">
        <v>53.32</v>
      </c>
      <c r="H2159" s="120">
        <f>'budget and treasury'!H394</f>
        <v>0</v>
      </c>
      <c r="I2159" s="120">
        <f>'budget and treasury'!I394</f>
        <v>1501326</v>
      </c>
      <c r="J2159" s="120">
        <f>'budget and treasury'!J394</f>
        <v>1591405.56</v>
      </c>
      <c r="K2159" s="123">
        <f>'budget and treasury'!K394</f>
        <v>1686889.8936000001</v>
      </c>
    </row>
    <row r="2160" spans="1:11" x14ac:dyDescent="0.2">
      <c r="A2160" s="117" t="s">
        <v>896</v>
      </c>
      <c r="B2160" s="118" t="s">
        <v>130</v>
      </c>
      <c r="C2160" s="119">
        <v>100000</v>
      </c>
      <c r="D2160" s="119">
        <v>0</v>
      </c>
      <c r="E2160" s="119">
        <v>0</v>
      </c>
      <c r="F2160" s="119">
        <v>100000</v>
      </c>
      <c r="G2160" s="119">
        <v>0</v>
      </c>
      <c r="H2160" s="120">
        <f>'budget and treasury'!H395</f>
        <v>-37320.839999999997</v>
      </c>
      <c r="I2160" s="120">
        <f>'budget and treasury'!I395</f>
        <v>62679.16</v>
      </c>
      <c r="J2160" s="120">
        <f>'budget and treasury'!J395</f>
        <v>100000</v>
      </c>
      <c r="K2160" s="123">
        <f>'budget and treasury'!K395</f>
        <v>100000</v>
      </c>
    </row>
    <row r="2161" spans="1:11" x14ac:dyDescent="0.2">
      <c r="A2161" s="117" t="s">
        <v>897</v>
      </c>
      <c r="B2161" s="118" t="s">
        <v>131</v>
      </c>
      <c r="C2161" s="119">
        <v>158093</v>
      </c>
      <c r="D2161" s="119">
        <v>48831.75</v>
      </c>
      <c r="E2161" s="119">
        <v>63060.160000000003</v>
      </c>
      <c r="F2161" s="119">
        <v>95032.84</v>
      </c>
      <c r="G2161" s="119">
        <v>39.880000000000003</v>
      </c>
      <c r="H2161" s="120">
        <f>'budget and treasury'!H396</f>
        <v>0</v>
      </c>
      <c r="I2161" s="120">
        <f>'budget and treasury'!I396</f>
        <v>158093</v>
      </c>
      <c r="J2161" s="120">
        <f>'budget and treasury'!J396</f>
        <v>167578.57999999999</v>
      </c>
      <c r="K2161" s="123">
        <f>'budget and treasury'!K396</f>
        <v>177633.29479999997</v>
      </c>
    </row>
    <row r="2162" spans="1:11" x14ac:dyDescent="0.2">
      <c r="A2162" s="117" t="s">
        <v>898</v>
      </c>
      <c r="B2162" s="118" t="s">
        <v>132</v>
      </c>
      <c r="C2162" s="119">
        <v>52200</v>
      </c>
      <c r="D2162" s="119">
        <v>4345.5</v>
      </c>
      <c r="E2162" s="119">
        <v>26073</v>
      </c>
      <c r="F2162" s="119">
        <v>26127</v>
      </c>
      <c r="G2162" s="119">
        <v>49.94</v>
      </c>
      <c r="H2162" s="120">
        <f>'budget and treasury'!H397</f>
        <v>0</v>
      </c>
      <c r="I2162" s="120">
        <f>'budget and treasury'!I397</f>
        <v>52200</v>
      </c>
      <c r="J2162" s="120">
        <f>'budget and treasury'!J397</f>
        <v>55332</v>
      </c>
      <c r="K2162" s="123">
        <f>'budget and treasury'!K397</f>
        <v>58651.92</v>
      </c>
    </row>
    <row r="2163" spans="1:11" x14ac:dyDescent="0.2">
      <c r="A2163" s="117" t="s">
        <v>899</v>
      </c>
      <c r="B2163" s="118" t="s">
        <v>133</v>
      </c>
      <c r="C2163" s="119">
        <v>6264</v>
      </c>
      <c r="D2163" s="119">
        <v>0</v>
      </c>
      <c r="E2163" s="119">
        <v>0</v>
      </c>
      <c r="F2163" s="119">
        <v>6264</v>
      </c>
      <c r="G2163" s="119">
        <v>0</v>
      </c>
      <c r="H2163" s="120">
        <f>'budget and treasury'!H398</f>
        <v>0</v>
      </c>
      <c r="I2163" s="120">
        <f>'budget and treasury'!I398</f>
        <v>6264</v>
      </c>
      <c r="J2163" s="120">
        <f>'budget and treasury'!J398</f>
        <v>6639.84</v>
      </c>
      <c r="K2163" s="123">
        <f>'budget and treasury'!K398</f>
        <v>7038.2304000000004</v>
      </c>
    </row>
    <row r="2164" spans="1:11" x14ac:dyDescent="0.2">
      <c r="A2164" s="117" t="s">
        <v>900</v>
      </c>
      <c r="B2164" s="118" t="s">
        <v>135</v>
      </c>
      <c r="C2164" s="119">
        <v>49358</v>
      </c>
      <c r="D2164" s="119">
        <v>0</v>
      </c>
      <c r="E2164" s="119">
        <v>0</v>
      </c>
      <c r="F2164" s="119">
        <v>49358</v>
      </c>
      <c r="G2164" s="119">
        <v>0</v>
      </c>
      <c r="H2164" s="120">
        <f>'budget and treasury'!H399</f>
        <v>0</v>
      </c>
      <c r="I2164" s="120">
        <f>'budget and treasury'!I399</f>
        <v>49358</v>
      </c>
      <c r="J2164" s="120">
        <f>'budget and treasury'!J399</f>
        <v>52319.48</v>
      </c>
      <c r="K2164" s="123">
        <f>'budget and treasury'!K399</f>
        <v>55458.648800000003</v>
      </c>
    </row>
    <row r="2165" spans="1:11" x14ac:dyDescent="0.2">
      <c r="A2165" s="117" t="s">
        <v>901</v>
      </c>
      <c r="B2165" s="118" t="s">
        <v>136</v>
      </c>
      <c r="C2165" s="119">
        <v>333216</v>
      </c>
      <c r="D2165" s="119">
        <v>28494.55</v>
      </c>
      <c r="E2165" s="119">
        <v>170967.3</v>
      </c>
      <c r="F2165" s="119">
        <v>162248.70000000001</v>
      </c>
      <c r="G2165" s="119">
        <v>51.3</v>
      </c>
      <c r="H2165" s="120">
        <f>'budget and treasury'!H400</f>
        <v>0</v>
      </c>
      <c r="I2165" s="120">
        <f>'budget and treasury'!I400</f>
        <v>333216</v>
      </c>
      <c r="J2165" s="120">
        <f>'budget and treasury'!J400</f>
        <v>353208.96</v>
      </c>
      <c r="K2165" s="123">
        <f>'budget and treasury'!K400</f>
        <v>374401.4976</v>
      </c>
    </row>
    <row r="2166" spans="1:11" x14ac:dyDescent="0.2">
      <c r="A2166" s="117" t="s">
        <v>902</v>
      </c>
      <c r="B2166" s="118" t="s">
        <v>137</v>
      </c>
      <c r="C2166" s="119">
        <v>6835</v>
      </c>
      <c r="D2166" s="119">
        <v>0</v>
      </c>
      <c r="E2166" s="119">
        <v>9340.76</v>
      </c>
      <c r="F2166" s="119">
        <v>-2505.7600000000002</v>
      </c>
      <c r="G2166" s="119">
        <v>136.66</v>
      </c>
      <c r="H2166" s="120">
        <f>'budget and treasury'!H401</f>
        <v>0</v>
      </c>
      <c r="I2166" s="120">
        <f>'budget and treasury'!I401</f>
        <v>6835</v>
      </c>
      <c r="J2166" s="120">
        <f>'budget and treasury'!J401</f>
        <v>7245.1</v>
      </c>
      <c r="K2166" s="123">
        <f>'budget and treasury'!K401</f>
        <v>7679.8060000000005</v>
      </c>
    </row>
    <row r="2167" spans="1:11" x14ac:dyDescent="0.2">
      <c r="A2167" s="117" t="s">
        <v>903</v>
      </c>
      <c r="B2167" s="118" t="s">
        <v>138</v>
      </c>
      <c r="C2167" s="119">
        <v>11562</v>
      </c>
      <c r="D2167" s="119">
        <v>0</v>
      </c>
      <c r="E2167" s="119">
        <v>0</v>
      </c>
      <c r="F2167" s="119">
        <v>11562</v>
      </c>
      <c r="G2167" s="119">
        <v>0</v>
      </c>
      <c r="H2167" s="120">
        <f>'budget and treasury'!H402</f>
        <v>0</v>
      </c>
      <c r="I2167" s="120">
        <f>'budget and treasury'!I402</f>
        <v>11562</v>
      </c>
      <c r="J2167" s="120">
        <f>'budget and treasury'!J402</f>
        <v>12255.72</v>
      </c>
      <c r="K2167" s="123">
        <f>'budget and treasury'!K402</f>
        <v>12991.063199999999</v>
      </c>
    </row>
    <row r="2168" spans="1:11" x14ac:dyDescent="0.2">
      <c r="A2168" s="117" t="s">
        <v>904</v>
      </c>
      <c r="B2168" s="118" t="s">
        <v>142</v>
      </c>
      <c r="C2168" s="119">
        <v>15692</v>
      </c>
      <c r="D2168" s="119">
        <v>1307.7</v>
      </c>
      <c r="E2168" s="119">
        <v>7846.2</v>
      </c>
      <c r="F2168" s="119">
        <v>7845.8</v>
      </c>
      <c r="G2168" s="119">
        <v>50</v>
      </c>
      <c r="H2168" s="120">
        <f>'budget and treasury'!H403</f>
        <v>0</v>
      </c>
      <c r="I2168" s="120">
        <f>'budget and treasury'!I403</f>
        <v>15692</v>
      </c>
      <c r="J2168" s="120">
        <f>'budget and treasury'!J403</f>
        <v>16633.52</v>
      </c>
      <c r="K2168" s="123">
        <f>'budget and treasury'!K403</f>
        <v>17631.531200000001</v>
      </c>
    </row>
    <row r="2169" spans="1:11" x14ac:dyDescent="0.2">
      <c r="A2169" s="117"/>
      <c r="B2169" s="118"/>
      <c r="C2169" s="119"/>
      <c r="D2169" s="119"/>
      <c r="E2169" s="119"/>
      <c r="F2169" s="119"/>
      <c r="G2169" s="119"/>
      <c r="H2169" s="120">
        <f>'budget and treasury'!H404</f>
        <v>0</v>
      </c>
      <c r="I2169" s="120">
        <f>'budget and treasury'!I404</f>
        <v>0</v>
      </c>
      <c r="J2169" s="120">
        <f>'budget and treasury'!J404</f>
        <v>0</v>
      </c>
      <c r="K2169" s="123">
        <f>'budget and treasury'!K404</f>
        <v>0</v>
      </c>
    </row>
    <row r="2170" spans="1:11" s="116" customFormat="1" ht="15" x14ac:dyDescent="0.25">
      <c r="A2170" s="111"/>
      <c r="B2170" s="112" t="s">
        <v>143</v>
      </c>
      <c r="C2170" s="113">
        <v>2234546</v>
      </c>
      <c r="D2170" s="113">
        <v>216526.65</v>
      </c>
      <c r="E2170" s="113">
        <v>1077809.74</v>
      </c>
      <c r="F2170" s="113">
        <v>1156736.26</v>
      </c>
      <c r="G2170" s="113">
        <v>48.23</v>
      </c>
      <c r="H2170" s="120">
        <f>'budget and treasury'!H405</f>
        <v>-37320.839999999997</v>
      </c>
      <c r="I2170" s="120">
        <f>'budget and treasury'!I405</f>
        <v>2197225.16</v>
      </c>
      <c r="J2170" s="120">
        <f>'budget and treasury'!J405</f>
        <v>2329058.6696000001</v>
      </c>
      <c r="K2170" s="123">
        <f>'budget and treasury'!K405</f>
        <v>2468802.1897760001</v>
      </c>
    </row>
    <row r="2171" spans="1:11" s="116" customFormat="1" ht="15" x14ac:dyDescent="0.25">
      <c r="A2171" s="111"/>
      <c r="B2171" s="112"/>
      <c r="C2171" s="113"/>
      <c r="D2171" s="113"/>
      <c r="E2171" s="113"/>
      <c r="F2171" s="113"/>
      <c r="G2171" s="113"/>
      <c r="H2171" s="120">
        <f>'budget and treasury'!H406</f>
        <v>0</v>
      </c>
      <c r="I2171" s="120">
        <f>'budget and treasury'!I406</f>
        <v>0</v>
      </c>
      <c r="J2171" s="120">
        <f>'budget and treasury'!J406</f>
        <v>0</v>
      </c>
      <c r="K2171" s="123">
        <f>'budget and treasury'!K406</f>
        <v>0</v>
      </c>
    </row>
    <row r="2172" spans="1:11" s="116" customFormat="1" ht="15" x14ac:dyDescent="0.25">
      <c r="A2172" s="111"/>
      <c r="B2172" s="112" t="s">
        <v>144</v>
      </c>
      <c r="C2172" s="113"/>
      <c r="D2172" s="113"/>
      <c r="E2172" s="113"/>
      <c r="F2172" s="113"/>
      <c r="G2172" s="113"/>
      <c r="H2172" s="120">
        <f>'budget and treasury'!H407</f>
        <v>0</v>
      </c>
      <c r="I2172" s="120">
        <f>'budget and treasury'!I407</f>
        <v>0</v>
      </c>
      <c r="J2172" s="120">
        <f>'budget and treasury'!J407</f>
        <v>0</v>
      </c>
      <c r="K2172" s="123">
        <f>'budget and treasury'!K407</f>
        <v>0</v>
      </c>
    </row>
    <row r="2173" spans="1:11" x14ac:dyDescent="0.2">
      <c r="A2173" s="117"/>
      <c r="B2173" s="118"/>
      <c r="C2173" s="119"/>
      <c r="D2173" s="119"/>
      <c r="E2173" s="119"/>
      <c r="F2173" s="119"/>
      <c r="G2173" s="119"/>
      <c r="H2173" s="120">
        <f>'budget and treasury'!H408</f>
        <v>0</v>
      </c>
      <c r="I2173" s="120">
        <f>'budget and treasury'!I408</f>
        <v>0</v>
      </c>
      <c r="J2173" s="120">
        <f>'budget and treasury'!J408</f>
        <v>0</v>
      </c>
      <c r="K2173" s="123">
        <f>'budget and treasury'!K408</f>
        <v>0</v>
      </c>
    </row>
    <row r="2174" spans="1:11" x14ac:dyDescent="0.2">
      <c r="A2174" s="117" t="s">
        <v>905</v>
      </c>
      <c r="B2174" s="118" t="s">
        <v>145</v>
      </c>
      <c r="C2174" s="119">
        <v>304</v>
      </c>
      <c r="D2174" s="119">
        <v>35</v>
      </c>
      <c r="E2174" s="119">
        <v>210</v>
      </c>
      <c r="F2174" s="119">
        <v>94</v>
      </c>
      <c r="G2174" s="119">
        <v>69.069999999999993</v>
      </c>
      <c r="H2174" s="120">
        <f>'budget and treasury'!H409</f>
        <v>0</v>
      </c>
      <c r="I2174" s="120">
        <f>'budget and treasury'!I409</f>
        <v>304</v>
      </c>
      <c r="J2174" s="120">
        <f>'budget and treasury'!J409</f>
        <v>322.24</v>
      </c>
      <c r="K2174" s="123">
        <f>'budget and treasury'!K409</f>
        <v>341.57440000000003</v>
      </c>
    </row>
    <row r="2175" spans="1:11" x14ac:dyDescent="0.2">
      <c r="A2175" s="117" t="s">
        <v>906</v>
      </c>
      <c r="B2175" s="118" t="s">
        <v>146</v>
      </c>
      <c r="C2175" s="119">
        <v>100786</v>
      </c>
      <c r="D2175" s="119">
        <v>12878.4</v>
      </c>
      <c r="E2175" s="119">
        <v>77270.399999999994</v>
      </c>
      <c r="F2175" s="119">
        <v>23515.599999999999</v>
      </c>
      <c r="G2175" s="119">
        <v>76.66</v>
      </c>
      <c r="H2175" s="120">
        <f>'budget and treasury'!H410</f>
        <v>0</v>
      </c>
      <c r="I2175" s="120">
        <f>'budget and treasury'!I410</f>
        <v>100786</v>
      </c>
      <c r="J2175" s="120">
        <f>'budget and treasury'!J410</f>
        <v>106833.16</v>
      </c>
      <c r="K2175" s="123">
        <f>'budget and treasury'!K410</f>
        <v>113243.1496</v>
      </c>
    </row>
    <row r="2176" spans="1:11" x14ac:dyDescent="0.2">
      <c r="A2176" s="117" t="s">
        <v>907</v>
      </c>
      <c r="B2176" s="118" t="s">
        <v>147</v>
      </c>
      <c r="C2176" s="119">
        <v>330291</v>
      </c>
      <c r="D2176" s="119">
        <v>27697.62</v>
      </c>
      <c r="E2176" s="119">
        <v>165940.48000000001</v>
      </c>
      <c r="F2176" s="119">
        <v>164350.51999999999</v>
      </c>
      <c r="G2176" s="119">
        <v>50.24</v>
      </c>
      <c r="H2176" s="120">
        <f>'budget and treasury'!H411</f>
        <v>0</v>
      </c>
      <c r="I2176" s="120">
        <f>'budget and treasury'!I411</f>
        <v>330291</v>
      </c>
      <c r="J2176" s="120">
        <f>'budget and treasury'!J411</f>
        <v>350108.46</v>
      </c>
      <c r="K2176" s="123">
        <f>'budget and treasury'!K411</f>
        <v>371114.96760000003</v>
      </c>
    </row>
    <row r="2177" spans="1:11" x14ac:dyDescent="0.2">
      <c r="A2177" s="117" t="s">
        <v>908</v>
      </c>
      <c r="B2177" s="118" t="s">
        <v>148</v>
      </c>
      <c r="C2177" s="119">
        <v>7138</v>
      </c>
      <c r="D2177" s="119">
        <v>644.88</v>
      </c>
      <c r="E2177" s="119">
        <v>3875.3</v>
      </c>
      <c r="F2177" s="119">
        <v>3262.7</v>
      </c>
      <c r="G2177" s="119">
        <v>54.29</v>
      </c>
      <c r="H2177" s="120">
        <f>'budget and treasury'!H412</f>
        <v>0</v>
      </c>
      <c r="I2177" s="120">
        <f>'budget and treasury'!I412</f>
        <v>7138</v>
      </c>
      <c r="J2177" s="120">
        <f>'budget and treasury'!J412</f>
        <v>7566.28</v>
      </c>
      <c r="K2177" s="123">
        <f>'budget and treasury'!K412</f>
        <v>8020.2568000000001</v>
      </c>
    </row>
    <row r="2178" spans="1:11" x14ac:dyDescent="0.2">
      <c r="A2178" s="117"/>
      <c r="B2178" s="118"/>
      <c r="C2178" s="119"/>
      <c r="D2178" s="119"/>
      <c r="E2178" s="119"/>
      <c r="F2178" s="119"/>
      <c r="G2178" s="119"/>
      <c r="H2178" s="120">
        <f>'budget and treasury'!H413</f>
        <v>0</v>
      </c>
      <c r="I2178" s="120">
        <f>'budget and treasury'!I413</f>
        <v>0</v>
      </c>
      <c r="J2178" s="120">
        <f>'budget and treasury'!J413</f>
        <v>0</v>
      </c>
      <c r="K2178" s="123">
        <f>'budget and treasury'!K413</f>
        <v>0</v>
      </c>
    </row>
    <row r="2179" spans="1:11" s="116" customFormat="1" ht="15" x14ac:dyDescent="0.25">
      <c r="A2179" s="111"/>
      <c r="B2179" s="112" t="s">
        <v>149</v>
      </c>
      <c r="C2179" s="113">
        <v>438519</v>
      </c>
      <c r="D2179" s="113">
        <v>41255.9</v>
      </c>
      <c r="E2179" s="113">
        <v>247296.18</v>
      </c>
      <c r="F2179" s="113">
        <v>191222.82</v>
      </c>
      <c r="G2179" s="113">
        <v>56.39</v>
      </c>
      <c r="H2179" s="120">
        <f>'budget and treasury'!H414</f>
        <v>0</v>
      </c>
      <c r="I2179" s="120">
        <f>'budget and treasury'!I414</f>
        <v>438519</v>
      </c>
      <c r="J2179" s="120">
        <f>'budget and treasury'!J414</f>
        <v>464830.14</v>
      </c>
      <c r="K2179" s="123">
        <f>'budget and treasury'!K414</f>
        <v>492719.94839999999</v>
      </c>
    </row>
    <row r="2180" spans="1:11" s="116" customFormat="1" ht="15" x14ac:dyDescent="0.25">
      <c r="A2180" s="111"/>
      <c r="B2180" s="112"/>
      <c r="C2180" s="113"/>
      <c r="D2180" s="113"/>
      <c r="E2180" s="113"/>
      <c r="F2180" s="113"/>
      <c r="G2180" s="113"/>
      <c r="H2180" s="120">
        <f>'budget and treasury'!H415</f>
        <v>0</v>
      </c>
      <c r="I2180" s="120">
        <f>'budget and treasury'!I415</f>
        <v>0</v>
      </c>
      <c r="J2180" s="120">
        <f>'budget and treasury'!J415</f>
        <v>0</v>
      </c>
      <c r="K2180" s="123">
        <f>'budget and treasury'!K415</f>
        <v>0</v>
      </c>
    </row>
    <row r="2181" spans="1:11" s="116" customFormat="1" ht="15" x14ac:dyDescent="0.25">
      <c r="A2181" s="111"/>
      <c r="B2181" s="112" t="s">
        <v>150</v>
      </c>
      <c r="C2181" s="113"/>
      <c r="D2181" s="113"/>
      <c r="E2181" s="113"/>
      <c r="F2181" s="113"/>
      <c r="G2181" s="113"/>
      <c r="H2181" s="120">
        <f>'budget and treasury'!H416</f>
        <v>0</v>
      </c>
      <c r="I2181" s="120">
        <f>'budget and treasury'!I416</f>
        <v>0</v>
      </c>
      <c r="J2181" s="120">
        <f>'budget and treasury'!J416</f>
        <v>0</v>
      </c>
      <c r="K2181" s="123">
        <f>'budget and treasury'!K416</f>
        <v>0</v>
      </c>
    </row>
    <row r="2182" spans="1:11" x14ac:dyDescent="0.2">
      <c r="A2182" s="117"/>
      <c r="B2182" s="118"/>
      <c r="C2182" s="119"/>
      <c r="D2182" s="119"/>
      <c r="E2182" s="119"/>
      <c r="F2182" s="119"/>
      <c r="G2182" s="119"/>
      <c r="H2182" s="120">
        <f>'budget and treasury'!H417</f>
        <v>0</v>
      </c>
      <c r="I2182" s="120">
        <f>'budget and treasury'!I417</f>
        <v>0</v>
      </c>
      <c r="J2182" s="120">
        <f>'budget and treasury'!J417</f>
        <v>0</v>
      </c>
      <c r="K2182" s="123">
        <f>'budget and treasury'!K417</f>
        <v>0</v>
      </c>
    </row>
    <row r="2183" spans="1:11" x14ac:dyDescent="0.2">
      <c r="A2183" s="117" t="s">
        <v>909</v>
      </c>
      <c r="B2183" s="118" t="s">
        <v>151</v>
      </c>
      <c r="C2183" s="119">
        <v>30383</v>
      </c>
      <c r="D2183" s="119">
        <v>0</v>
      </c>
      <c r="E2183" s="119">
        <v>0</v>
      </c>
      <c r="F2183" s="119">
        <v>30383</v>
      </c>
      <c r="G2183" s="119">
        <v>0</v>
      </c>
      <c r="H2183" s="120">
        <f>'budget and treasury'!H418</f>
        <v>0</v>
      </c>
      <c r="I2183" s="120">
        <f>'budget and treasury'!I418</f>
        <v>30383</v>
      </c>
      <c r="J2183" s="120">
        <f>'budget and treasury'!J418</f>
        <v>32205.98</v>
      </c>
      <c r="K2183" s="123">
        <f>'budget and treasury'!K418</f>
        <v>34138.338799999998</v>
      </c>
    </row>
    <row r="2184" spans="1:11" x14ac:dyDescent="0.2">
      <c r="A2184" s="117" t="s">
        <v>910</v>
      </c>
      <c r="B2184" s="118" t="s">
        <v>152</v>
      </c>
      <c r="C2184" s="119">
        <v>37853</v>
      </c>
      <c r="D2184" s="119">
        <v>0</v>
      </c>
      <c r="E2184" s="119">
        <v>0</v>
      </c>
      <c r="F2184" s="119">
        <v>37853</v>
      </c>
      <c r="G2184" s="119">
        <v>0</v>
      </c>
      <c r="H2184" s="120">
        <f>'budget and treasury'!H419</f>
        <v>0</v>
      </c>
      <c r="I2184" s="120">
        <f>'budget and treasury'!I419</f>
        <v>37853</v>
      </c>
      <c r="J2184" s="120">
        <f>'budget and treasury'!J419</f>
        <v>40124.18</v>
      </c>
      <c r="K2184" s="123">
        <f>'budget and treasury'!K419</f>
        <v>42531.630799999999</v>
      </c>
    </row>
    <row r="2185" spans="1:11" x14ac:dyDescent="0.2">
      <c r="A2185" s="117" t="s">
        <v>911</v>
      </c>
      <c r="B2185" s="118" t="s">
        <v>153</v>
      </c>
      <c r="C2185" s="119">
        <v>27870</v>
      </c>
      <c r="D2185" s="119">
        <v>0</v>
      </c>
      <c r="E2185" s="119">
        <v>0</v>
      </c>
      <c r="F2185" s="119">
        <v>27870</v>
      </c>
      <c r="G2185" s="119">
        <v>0</v>
      </c>
      <c r="H2185" s="120">
        <f>'budget and treasury'!H420</f>
        <v>0</v>
      </c>
      <c r="I2185" s="120">
        <f>'budget and treasury'!I420</f>
        <v>27870</v>
      </c>
      <c r="J2185" s="120">
        <f>'budget and treasury'!J420</f>
        <v>29542.2</v>
      </c>
      <c r="K2185" s="123">
        <f>'budget and treasury'!K420</f>
        <v>31314.732</v>
      </c>
    </row>
    <row r="2186" spans="1:11" x14ac:dyDescent="0.2">
      <c r="A2186" s="117"/>
      <c r="B2186" s="118"/>
      <c r="C2186" s="119"/>
      <c r="D2186" s="119"/>
      <c r="E2186" s="119"/>
      <c r="F2186" s="119"/>
      <c r="G2186" s="119"/>
      <c r="H2186" s="120">
        <f>'budget and treasury'!H421</f>
        <v>0</v>
      </c>
      <c r="I2186" s="120">
        <f>'budget and treasury'!I421</f>
        <v>0</v>
      </c>
      <c r="J2186" s="120">
        <f>'budget and treasury'!J421</f>
        <v>0</v>
      </c>
      <c r="K2186" s="123">
        <f>'budget and treasury'!K421</f>
        <v>0</v>
      </c>
    </row>
    <row r="2187" spans="1:11" s="116" customFormat="1" ht="15" x14ac:dyDescent="0.25">
      <c r="A2187" s="111"/>
      <c r="B2187" s="112" t="s">
        <v>154</v>
      </c>
      <c r="C2187" s="113">
        <v>96106</v>
      </c>
      <c r="D2187" s="113">
        <v>0</v>
      </c>
      <c r="E2187" s="113">
        <v>0</v>
      </c>
      <c r="F2187" s="113">
        <v>96106</v>
      </c>
      <c r="G2187" s="113">
        <v>0</v>
      </c>
      <c r="H2187" s="120">
        <f>'budget and treasury'!H422</f>
        <v>0</v>
      </c>
      <c r="I2187" s="120">
        <f>'budget and treasury'!I422</f>
        <v>96106</v>
      </c>
      <c r="J2187" s="120">
        <f>'budget and treasury'!J422</f>
        <v>101872.36</v>
      </c>
      <c r="K2187" s="123">
        <f>'budget and treasury'!K422</f>
        <v>107984.7016</v>
      </c>
    </row>
    <row r="2188" spans="1:11" s="116" customFormat="1" ht="15" x14ac:dyDescent="0.25">
      <c r="A2188" s="111"/>
      <c r="B2188" s="112"/>
      <c r="C2188" s="113"/>
      <c r="D2188" s="113"/>
      <c r="E2188" s="113"/>
      <c r="F2188" s="113"/>
      <c r="G2188" s="113"/>
      <c r="H2188" s="120">
        <f>'budget and treasury'!H423</f>
        <v>0</v>
      </c>
      <c r="I2188" s="120">
        <f>'budget and treasury'!I423</f>
        <v>0</v>
      </c>
      <c r="J2188" s="120">
        <f>'budget and treasury'!J423</f>
        <v>0</v>
      </c>
      <c r="K2188" s="123">
        <f>'budget and treasury'!K423</f>
        <v>0</v>
      </c>
    </row>
    <row r="2189" spans="1:11" s="116" customFormat="1" ht="15" x14ac:dyDescent="0.25">
      <c r="A2189" s="111"/>
      <c r="B2189" s="112" t="s">
        <v>155</v>
      </c>
      <c r="C2189" s="113">
        <v>2769171</v>
      </c>
      <c r="D2189" s="113">
        <v>257782.55</v>
      </c>
      <c r="E2189" s="113">
        <v>1325105.92</v>
      </c>
      <c r="F2189" s="113">
        <v>1444065.08</v>
      </c>
      <c r="G2189" s="113">
        <v>47.85</v>
      </c>
      <c r="H2189" s="120">
        <f>'budget and treasury'!H424</f>
        <v>-37320.839999999997</v>
      </c>
      <c r="I2189" s="120">
        <f>'budget and treasury'!I424</f>
        <v>2731850.16</v>
      </c>
      <c r="J2189" s="120">
        <f>'budget and treasury'!J424</f>
        <v>2895761.1696000001</v>
      </c>
      <c r="K2189" s="123">
        <f>'budget and treasury'!K424</f>
        <v>3069506.839776</v>
      </c>
    </row>
    <row r="2190" spans="1:11" s="116" customFormat="1" ht="15" x14ac:dyDescent="0.25">
      <c r="A2190" s="111"/>
      <c r="B2190" s="112"/>
      <c r="C2190" s="113"/>
      <c r="D2190" s="113"/>
      <c r="E2190" s="113"/>
      <c r="F2190" s="113"/>
      <c r="G2190" s="113"/>
      <c r="H2190" s="120">
        <f>'budget and treasury'!H425</f>
        <v>0</v>
      </c>
      <c r="I2190" s="120">
        <f>'budget and treasury'!I425</f>
        <v>0</v>
      </c>
      <c r="J2190" s="120">
        <f>'budget and treasury'!J425</f>
        <v>0</v>
      </c>
      <c r="K2190" s="123">
        <f>'budget and treasury'!K425</f>
        <v>0</v>
      </c>
    </row>
    <row r="2191" spans="1:11" s="116" customFormat="1" ht="15" x14ac:dyDescent="0.25">
      <c r="A2191" s="111"/>
      <c r="B2191" s="112" t="s">
        <v>156</v>
      </c>
      <c r="C2191" s="113">
        <v>2769171</v>
      </c>
      <c r="D2191" s="113">
        <v>257782.55</v>
      </c>
      <c r="E2191" s="113">
        <v>1325105.92</v>
      </c>
      <c r="F2191" s="113">
        <v>1444065.08</v>
      </c>
      <c r="G2191" s="113">
        <v>47.85</v>
      </c>
      <c r="H2191" s="120">
        <f>'budget and treasury'!H426</f>
        <v>-37320.839999999997</v>
      </c>
      <c r="I2191" s="120">
        <f>'budget and treasury'!I426</f>
        <v>2731850.16</v>
      </c>
      <c r="J2191" s="120">
        <f>'budget and treasury'!J426</f>
        <v>2895761.1696000001</v>
      </c>
      <c r="K2191" s="123">
        <f>'budget and treasury'!K426</f>
        <v>3069506.839776</v>
      </c>
    </row>
    <row r="2192" spans="1:11" s="116" customFormat="1" ht="15" x14ac:dyDescent="0.25">
      <c r="A2192" s="111"/>
      <c r="B2192" s="112"/>
      <c r="C2192" s="113"/>
      <c r="D2192" s="113"/>
      <c r="E2192" s="113"/>
      <c r="F2192" s="113"/>
      <c r="G2192" s="113"/>
      <c r="H2192" s="120">
        <f>'budget and treasury'!H427</f>
        <v>0</v>
      </c>
      <c r="I2192" s="120">
        <f>'budget and treasury'!I427</f>
        <v>0</v>
      </c>
      <c r="J2192" s="120">
        <f>'budget and treasury'!J427</f>
        <v>0</v>
      </c>
      <c r="K2192" s="123">
        <f>'budget and treasury'!K427</f>
        <v>0</v>
      </c>
    </row>
    <row r="2193" spans="1:11" s="116" customFormat="1" ht="15" x14ac:dyDescent="0.25">
      <c r="A2193" s="111"/>
      <c r="B2193" s="112" t="s">
        <v>218</v>
      </c>
      <c r="C2193" s="113"/>
      <c r="D2193" s="113"/>
      <c r="E2193" s="113"/>
      <c r="F2193" s="113"/>
      <c r="G2193" s="113"/>
      <c r="H2193" s="120">
        <f>'budget and treasury'!H428</f>
        <v>0</v>
      </c>
      <c r="I2193" s="120">
        <f>'budget and treasury'!I428</f>
        <v>0</v>
      </c>
      <c r="J2193" s="120">
        <f>'budget and treasury'!J428</f>
        <v>0</v>
      </c>
      <c r="K2193" s="123">
        <f>'budget and treasury'!K428</f>
        <v>0</v>
      </c>
    </row>
    <row r="2194" spans="1:11" x14ac:dyDescent="0.2">
      <c r="A2194" s="117"/>
      <c r="B2194" s="118"/>
      <c r="C2194" s="119"/>
      <c r="D2194" s="119"/>
      <c r="E2194" s="119"/>
      <c r="F2194" s="119"/>
      <c r="G2194" s="119"/>
      <c r="H2194" s="120">
        <f>'budget and treasury'!H429</f>
        <v>0</v>
      </c>
      <c r="I2194" s="120">
        <f>'budget and treasury'!I429</f>
        <v>0</v>
      </c>
      <c r="J2194" s="120">
        <f>'budget and treasury'!J429</f>
        <v>0</v>
      </c>
      <c r="K2194" s="123">
        <f>'budget and treasury'!K429</f>
        <v>0</v>
      </c>
    </row>
    <row r="2195" spans="1:11" x14ac:dyDescent="0.2">
      <c r="A2195" s="117" t="s">
        <v>912</v>
      </c>
      <c r="B2195" s="118" t="s">
        <v>224</v>
      </c>
      <c r="C2195" s="119">
        <v>379454</v>
      </c>
      <c r="D2195" s="119">
        <v>11994.71</v>
      </c>
      <c r="E2195" s="119">
        <v>108917.66</v>
      </c>
      <c r="F2195" s="119">
        <v>270536.34000000003</v>
      </c>
      <c r="G2195" s="119">
        <v>28.7</v>
      </c>
      <c r="H2195" s="120">
        <f>'budget and treasury'!H430</f>
        <v>0</v>
      </c>
      <c r="I2195" s="120">
        <f>'budget and treasury'!I430</f>
        <v>379454</v>
      </c>
      <c r="J2195" s="120">
        <f>'budget and treasury'!J430</f>
        <v>402221.24</v>
      </c>
      <c r="K2195" s="123">
        <f>'budget and treasury'!K430</f>
        <v>426354.51439999999</v>
      </c>
    </row>
    <row r="2196" spans="1:11" x14ac:dyDescent="0.2">
      <c r="A2196" s="117" t="s">
        <v>913</v>
      </c>
      <c r="B2196" s="118" t="s">
        <v>230</v>
      </c>
      <c r="C2196" s="119">
        <v>8412</v>
      </c>
      <c r="D2196" s="119">
        <v>0</v>
      </c>
      <c r="E2196" s="119">
        <v>0</v>
      </c>
      <c r="F2196" s="119">
        <v>8412</v>
      </c>
      <c r="G2196" s="119">
        <v>0</v>
      </c>
      <c r="H2196" s="120">
        <f>'budget and treasury'!H431</f>
        <v>0</v>
      </c>
      <c r="I2196" s="120">
        <f>'budget and treasury'!I431</f>
        <v>8412</v>
      </c>
      <c r="J2196" s="120">
        <f>'budget and treasury'!J431</f>
        <v>8916.7199999999993</v>
      </c>
      <c r="K2196" s="123">
        <f>'budget and treasury'!K431</f>
        <v>9451.7231999999985</v>
      </c>
    </row>
    <row r="2197" spans="1:11" x14ac:dyDescent="0.2">
      <c r="A2197" s="117" t="s">
        <v>914</v>
      </c>
      <c r="B2197" s="118" t="s">
        <v>243</v>
      </c>
      <c r="C2197" s="119">
        <v>0</v>
      </c>
      <c r="D2197" s="119">
        <v>2120.65</v>
      </c>
      <c r="E2197" s="119">
        <v>10730.13</v>
      </c>
      <c r="F2197" s="119">
        <v>-10730.13</v>
      </c>
      <c r="G2197" s="119">
        <v>0</v>
      </c>
      <c r="H2197" s="120">
        <f>'budget and treasury'!H432</f>
        <v>0</v>
      </c>
      <c r="I2197" s="120">
        <f>'budget and treasury'!I432</f>
        <v>0</v>
      </c>
      <c r="J2197" s="120">
        <f>'budget and treasury'!J432</f>
        <v>0</v>
      </c>
      <c r="K2197" s="123">
        <f>'budget and treasury'!K432</f>
        <v>0</v>
      </c>
    </row>
    <row r="2198" spans="1:11" x14ac:dyDescent="0.2">
      <c r="A2198" s="117" t="s">
        <v>915</v>
      </c>
      <c r="B2198" s="118" t="s">
        <v>244</v>
      </c>
      <c r="C2198" s="119">
        <v>0</v>
      </c>
      <c r="D2198" s="119">
        <v>0</v>
      </c>
      <c r="E2198" s="119">
        <v>30968.45</v>
      </c>
      <c r="F2198" s="119">
        <v>-30968.45</v>
      </c>
      <c r="G2198" s="119">
        <v>0</v>
      </c>
      <c r="H2198" s="120">
        <f>'budget and treasury'!H433</f>
        <v>0</v>
      </c>
      <c r="I2198" s="120">
        <f>'budget and treasury'!I433</f>
        <v>0</v>
      </c>
      <c r="J2198" s="120">
        <f>'budget and treasury'!J433</f>
        <v>0</v>
      </c>
      <c r="K2198" s="123">
        <f>'budget and treasury'!K433</f>
        <v>0</v>
      </c>
    </row>
    <row r="2199" spans="1:11" x14ac:dyDescent="0.2">
      <c r="A2199" s="117"/>
      <c r="B2199" s="118"/>
      <c r="C2199" s="119"/>
      <c r="D2199" s="119"/>
      <c r="E2199" s="119"/>
      <c r="F2199" s="119"/>
      <c r="G2199" s="119"/>
      <c r="H2199" s="120">
        <f>'budget and treasury'!H434</f>
        <v>0</v>
      </c>
      <c r="I2199" s="120">
        <f>'budget and treasury'!I434</f>
        <v>0</v>
      </c>
      <c r="J2199" s="120">
        <f>'budget and treasury'!J434</f>
        <v>0</v>
      </c>
      <c r="K2199" s="123">
        <f>'budget and treasury'!K434</f>
        <v>0</v>
      </c>
    </row>
    <row r="2200" spans="1:11" s="116" customFormat="1" ht="15" x14ac:dyDescent="0.25">
      <c r="A2200" s="111"/>
      <c r="B2200" s="112" t="s">
        <v>250</v>
      </c>
      <c r="C2200" s="113">
        <v>387866</v>
      </c>
      <c r="D2200" s="113">
        <v>14115.36</v>
      </c>
      <c r="E2200" s="113">
        <v>150616.24</v>
      </c>
      <c r="F2200" s="113">
        <v>237249.76</v>
      </c>
      <c r="G2200" s="113">
        <v>38.83</v>
      </c>
      <c r="H2200" s="120">
        <f>'budget and treasury'!H435</f>
        <v>0</v>
      </c>
      <c r="I2200" s="120">
        <f>'budget and treasury'!I435</f>
        <v>387866</v>
      </c>
      <c r="J2200" s="120">
        <f>'budget and treasury'!J435</f>
        <v>411137.96</v>
      </c>
      <c r="K2200" s="123">
        <f>'budget and treasury'!K435</f>
        <v>435806.23759999999</v>
      </c>
    </row>
    <row r="2201" spans="1:11" x14ac:dyDescent="0.2">
      <c r="A2201" s="117"/>
      <c r="B2201" s="118"/>
      <c r="C2201" s="119"/>
      <c r="D2201" s="119"/>
      <c r="E2201" s="119"/>
      <c r="F2201" s="119"/>
      <c r="G2201" s="119"/>
      <c r="H2201" s="120">
        <f>'budget and treasury'!H436</f>
        <v>0</v>
      </c>
      <c r="I2201" s="120">
        <f>'budget and treasury'!I436</f>
        <v>0</v>
      </c>
      <c r="J2201" s="120">
        <f>'budget and treasury'!J436</f>
        <v>0</v>
      </c>
      <c r="K2201" s="123">
        <f>'budget and treasury'!K436</f>
        <v>0</v>
      </c>
    </row>
    <row r="2202" spans="1:11" s="116" customFormat="1" ht="15" x14ac:dyDescent="0.25">
      <c r="A2202" s="111"/>
      <c r="B2202" s="112" t="s">
        <v>54</v>
      </c>
      <c r="C2202" s="113"/>
      <c r="D2202" s="113"/>
      <c r="E2202" s="113"/>
      <c r="F2202" s="113"/>
      <c r="G2202" s="113"/>
      <c r="H2202" s="120">
        <f>'budget and treasury'!H437</f>
        <v>0</v>
      </c>
      <c r="I2202" s="120">
        <f>'budget and treasury'!I437</f>
        <v>0</v>
      </c>
      <c r="J2202" s="120">
        <f>'budget and treasury'!J437</f>
        <v>0</v>
      </c>
      <c r="K2202" s="123">
        <f>'budget and treasury'!K437</f>
        <v>0</v>
      </c>
    </row>
    <row r="2203" spans="1:11" x14ac:dyDescent="0.2">
      <c r="A2203" s="117"/>
      <c r="B2203" s="118"/>
      <c r="C2203" s="119"/>
      <c r="D2203" s="119"/>
      <c r="E2203" s="119"/>
      <c r="F2203" s="119"/>
      <c r="G2203" s="119"/>
      <c r="H2203" s="120">
        <f>'budget and treasury'!H438</f>
        <v>0</v>
      </c>
      <c r="I2203" s="120">
        <f>'budget and treasury'!I438</f>
        <v>0</v>
      </c>
      <c r="J2203" s="120">
        <f>'budget and treasury'!J438</f>
        <v>0</v>
      </c>
      <c r="K2203" s="123">
        <f>'budget and treasury'!K438</f>
        <v>0</v>
      </c>
    </row>
    <row r="2204" spans="1:11" x14ac:dyDescent="0.2">
      <c r="A2204" s="117" t="s">
        <v>916</v>
      </c>
      <c r="B2204" s="118" t="s">
        <v>259</v>
      </c>
      <c r="C2204" s="119">
        <v>1184232</v>
      </c>
      <c r="D2204" s="119">
        <v>1288.26</v>
      </c>
      <c r="E2204" s="119">
        <v>33602.21</v>
      </c>
      <c r="F2204" s="119">
        <v>1150629.79</v>
      </c>
      <c r="G2204" s="119">
        <v>2.83</v>
      </c>
      <c r="H2204" s="120">
        <f>'budget and treasury'!H439</f>
        <v>0</v>
      </c>
      <c r="I2204" s="120">
        <f>'budget and treasury'!I439</f>
        <v>1184232</v>
      </c>
      <c r="J2204" s="120">
        <f>'budget and treasury'!J439</f>
        <v>1255285.92</v>
      </c>
      <c r="K2204" s="123">
        <f>'budget and treasury'!K439</f>
        <v>1330603.0751999998</v>
      </c>
    </row>
    <row r="2205" spans="1:11" x14ac:dyDescent="0.2">
      <c r="A2205" s="117"/>
      <c r="B2205" s="118"/>
      <c r="C2205" s="119"/>
      <c r="D2205" s="119"/>
      <c r="E2205" s="119"/>
      <c r="F2205" s="119"/>
      <c r="G2205" s="119"/>
      <c r="H2205" s="120">
        <f>'budget and treasury'!H440</f>
        <v>0</v>
      </c>
      <c r="I2205" s="120">
        <f>'budget and treasury'!I440</f>
        <v>0</v>
      </c>
      <c r="J2205" s="120">
        <f>'budget and treasury'!J440</f>
        <v>0</v>
      </c>
      <c r="K2205" s="123">
        <f>'budget and treasury'!K440</f>
        <v>0</v>
      </c>
    </row>
    <row r="2206" spans="1:11" s="116" customFormat="1" ht="15" x14ac:dyDescent="0.25">
      <c r="A2206" s="111"/>
      <c r="B2206" s="112" t="s">
        <v>260</v>
      </c>
      <c r="C2206" s="113">
        <v>1184232</v>
      </c>
      <c r="D2206" s="113">
        <v>1288.26</v>
      </c>
      <c r="E2206" s="113">
        <v>33602.21</v>
      </c>
      <c r="F2206" s="113">
        <v>1150629.79</v>
      </c>
      <c r="G2206" s="113">
        <v>2.83</v>
      </c>
      <c r="H2206" s="120">
        <f>'budget and treasury'!H441</f>
        <v>0</v>
      </c>
      <c r="I2206" s="120">
        <f>'budget and treasury'!I441</f>
        <v>1184232</v>
      </c>
      <c r="J2206" s="120">
        <f>'budget and treasury'!J441</f>
        <v>1255285.92</v>
      </c>
      <c r="K2206" s="123">
        <f>'budget and treasury'!K441</f>
        <v>1330603.0751999998</v>
      </c>
    </row>
    <row r="2207" spans="1:11" x14ac:dyDescent="0.2">
      <c r="A2207" s="117"/>
      <c r="B2207" s="118"/>
      <c r="C2207" s="119"/>
      <c r="D2207" s="119"/>
      <c r="E2207" s="119"/>
      <c r="F2207" s="119"/>
      <c r="G2207" s="119"/>
      <c r="H2207" s="120">
        <f>'budget and treasury'!H442</f>
        <v>0</v>
      </c>
      <c r="I2207" s="120">
        <f>'budget and treasury'!I442</f>
        <v>0</v>
      </c>
      <c r="J2207" s="120">
        <f>'budget and treasury'!J442</f>
        <v>0</v>
      </c>
      <c r="K2207" s="123">
        <f>'budget and treasury'!K442</f>
        <v>0</v>
      </c>
    </row>
    <row r="2208" spans="1:11" s="116" customFormat="1" ht="15" x14ac:dyDescent="0.25">
      <c r="A2208" s="111"/>
      <c r="B2208" s="112" t="s">
        <v>266</v>
      </c>
      <c r="C2208" s="113"/>
      <c r="D2208" s="113"/>
      <c r="E2208" s="113"/>
      <c r="F2208" s="113"/>
      <c r="G2208" s="113"/>
      <c r="H2208" s="120">
        <f>'budget and treasury'!H443</f>
        <v>0</v>
      </c>
      <c r="I2208" s="120">
        <f>'budget and treasury'!I443</f>
        <v>0</v>
      </c>
      <c r="J2208" s="120">
        <f>'budget and treasury'!J443</f>
        <v>0</v>
      </c>
      <c r="K2208" s="123">
        <f>'budget and treasury'!K443</f>
        <v>0</v>
      </c>
    </row>
    <row r="2209" spans="1:11" s="116" customFormat="1" ht="15" x14ac:dyDescent="0.25">
      <c r="A2209" s="111"/>
      <c r="B2209" s="112"/>
      <c r="C2209" s="113"/>
      <c r="D2209" s="113"/>
      <c r="E2209" s="113"/>
      <c r="F2209" s="113"/>
      <c r="G2209" s="113"/>
      <c r="H2209" s="120">
        <f>'budget and treasury'!H444</f>
        <v>0</v>
      </c>
      <c r="I2209" s="120">
        <f>'budget and treasury'!I444</f>
        <v>0</v>
      </c>
      <c r="J2209" s="120">
        <f>'budget and treasury'!J444</f>
        <v>0</v>
      </c>
      <c r="K2209" s="123">
        <f>'budget and treasury'!K444</f>
        <v>0</v>
      </c>
    </row>
    <row r="2210" spans="1:11" x14ac:dyDescent="0.2">
      <c r="A2210" s="117" t="s">
        <v>917</v>
      </c>
      <c r="B2210" s="118" t="s">
        <v>268</v>
      </c>
      <c r="C2210" s="119">
        <v>21978</v>
      </c>
      <c r="D2210" s="119">
        <v>2242.35</v>
      </c>
      <c r="E2210" s="119">
        <v>11261.06</v>
      </c>
      <c r="F2210" s="119">
        <v>10716.94</v>
      </c>
      <c r="G2210" s="119">
        <v>51.23</v>
      </c>
      <c r="H2210" s="120">
        <f>'budget and treasury'!H445</f>
        <v>0</v>
      </c>
      <c r="I2210" s="120">
        <f>'budget and treasury'!I445</f>
        <v>21978</v>
      </c>
      <c r="J2210" s="120">
        <f>'budget and treasury'!J445</f>
        <v>23296.68</v>
      </c>
      <c r="K2210" s="123">
        <f>'budget and treasury'!K445</f>
        <v>24694.480800000001</v>
      </c>
    </row>
    <row r="2211" spans="1:11" x14ac:dyDescent="0.2">
      <c r="A2211" s="117" t="s">
        <v>918</v>
      </c>
      <c r="B2211" s="118" t="s">
        <v>269</v>
      </c>
      <c r="C2211" s="119">
        <v>17261</v>
      </c>
      <c r="D2211" s="119">
        <v>1466.54</v>
      </c>
      <c r="E2211" s="119">
        <v>4027.96</v>
      </c>
      <c r="F2211" s="119">
        <v>13233.04</v>
      </c>
      <c r="G2211" s="119">
        <v>23.33</v>
      </c>
      <c r="H2211" s="120">
        <f>'budget and treasury'!H446</f>
        <v>0</v>
      </c>
      <c r="I2211" s="120">
        <f>'budget and treasury'!I446</f>
        <v>17261</v>
      </c>
      <c r="J2211" s="120">
        <f>'budget and treasury'!J446</f>
        <v>18296.66</v>
      </c>
      <c r="K2211" s="123">
        <f>'budget and treasury'!K446</f>
        <v>19394.459599999998</v>
      </c>
    </row>
    <row r="2212" spans="1:11" x14ac:dyDescent="0.2">
      <c r="A2212" s="117"/>
      <c r="B2212" s="118"/>
      <c r="C2212" s="119"/>
      <c r="D2212" s="119"/>
      <c r="E2212" s="119"/>
      <c r="F2212" s="119"/>
      <c r="G2212" s="119"/>
      <c r="H2212" s="120">
        <f>'budget and treasury'!H447</f>
        <v>0</v>
      </c>
      <c r="I2212" s="120">
        <f>'budget and treasury'!I447</f>
        <v>0</v>
      </c>
      <c r="J2212" s="120">
        <f>'budget and treasury'!J447</f>
        <v>0</v>
      </c>
      <c r="K2212" s="123">
        <f>'budget and treasury'!K447</f>
        <v>0</v>
      </c>
    </row>
    <row r="2213" spans="1:11" s="116" customFormat="1" ht="15" x14ac:dyDescent="0.25">
      <c r="A2213" s="111"/>
      <c r="B2213" s="112" t="s">
        <v>280</v>
      </c>
      <c r="C2213" s="113">
        <v>39239</v>
      </c>
      <c r="D2213" s="113">
        <v>3708.89</v>
      </c>
      <c r="E2213" s="113">
        <v>15289.02</v>
      </c>
      <c r="F2213" s="113">
        <v>23949.98</v>
      </c>
      <c r="G2213" s="113">
        <v>38.96</v>
      </c>
      <c r="H2213" s="120">
        <f>'budget and treasury'!H448</f>
        <v>0</v>
      </c>
      <c r="I2213" s="120">
        <f>'budget and treasury'!I448</f>
        <v>39239</v>
      </c>
      <c r="J2213" s="120">
        <f>'budget and treasury'!J448</f>
        <v>41593.339999999997</v>
      </c>
      <c r="K2213" s="123">
        <f>'budget and treasury'!K448</f>
        <v>44088.940399999999</v>
      </c>
    </row>
    <row r="2214" spans="1:11" x14ac:dyDescent="0.2">
      <c r="A2214" s="117"/>
      <c r="B2214" s="118"/>
      <c r="C2214" s="119"/>
      <c r="D2214" s="119"/>
      <c r="E2214" s="119"/>
      <c r="F2214" s="119"/>
      <c r="G2214" s="119"/>
      <c r="H2214" s="120">
        <f>'budget and treasury'!H449</f>
        <v>0</v>
      </c>
      <c r="I2214" s="120">
        <f>'budget and treasury'!I449</f>
        <v>0</v>
      </c>
      <c r="J2214" s="120">
        <f>'budget and treasury'!J449</f>
        <v>0</v>
      </c>
      <c r="K2214" s="123">
        <f>'budget and treasury'!K449</f>
        <v>0</v>
      </c>
    </row>
    <row r="2215" spans="1:11" s="116" customFormat="1" ht="15" x14ac:dyDescent="0.25">
      <c r="A2215" s="111"/>
      <c r="B2215" s="112" t="s">
        <v>281</v>
      </c>
      <c r="C2215" s="113">
        <v>4380508</v>
      </c>
      <c r="D2215" s="113">
        <v>276895.06</v>
      </c>
      <c r="E2215" s="113">
        <v>1524613.39</v>
      </c>
      <c r="F2215" s="113">
        <v>2855894.61</v>
      </c>
      <c r="G2215" s="113">
        <v>34.799999999999997</v>
      </c>
      <c r="H2215" s="120">
        <f>'budget and treasury'!H450</f>
        <v>-37320.839999999997</v>
      </c>
      <c r="I2215" s="120">
        <f>'budget and treasury'!I450</f>
        <v>4343187.16</v>
      </c>
      <c r="J2215" s="120">
        <f>'budget and treasury'!J450</f>
        <v>4603778.3895999994</v>
      </c>
      <c r="K2215" s="123">
        <f>'budget and treasury'!K450</f>
        <v>4880005.0929759992</v>
      </c>
    </row>
    <row r="2216" spans="1:11" x14ac:dyDescent="0.2">
      <c r="A2216" s="117"/>
      <c r="B2216" s="118"/>
      <c r="C2216" s="119"/>
      <c r="D2216" s="119"/>
      <c r="E2216" s="119"/>
      <c r="F2216" s="119"/>
      <c r="G2216" s="119"/>
      <c r="H2216" s="120"/>
      <c r="I2216" s="120"/>
      <c r="J2216" s="120"/>
      <c r="K2216" s="123"/>
    </row>
    <row r="2217" spans="1:11" s="116" customFormat="1" ht="15" x14ac:dyDescent="0.25">
      <c r="A2217" s="111"/>
      <c r="B2217" s="112" t="s">
        <v>919</v>
      </c>
      <c r="C2217" s="113"/>
      <c r="D2217" s="113"/>
      <c r="E2217" s="113"/>
      <c r="F2217" s="113"/>
      <c r="G2217" s="113"/>
      <c r="H2217" s="114"/>
      <c r="I2217" s="114"/>
      <c r="J2217" s="114"/>
      <c r="K2217" s="124"/>
    </row>
    <row r="2218" spans="1:11" s="116" customFormat="1" ht="15" x14ac:dyDescent="0.25">
      <c r="A2218" s="111"/>
      <c r="B2218" s="112" t="s">
        <v>8</v>
      </c>
      <c r="C2218" s="113"/>
      <c r="D2218" s="113"/>
      <c r="E2218" s="113"/>
      <c r="F2218" s="113"/>
      <c r="G2218" s="113"/>
      <c r="H2218" s="114"/>
      <c r="I2218" s="114"/>
      <c r="J2218" s="114"/>
      <c r="K2218" s="124"/>
    </row>
    <row r="2219" spans="1:11" s="116" customFormat="1" ht="15" x14ac:dyDescent="0.25">
      <c r="A2219" s="111"/>
      <c r="B2219" s="112" t="s">
        <v>9</v>
      </c>
      <c r="C2219" s="113"/>
      <c r="D2219" s="113"/>
      <c r="E2219" s="113"/>
      <c r="F2219" s="113"/>
      <c r="G2219" s="113"/>
      <c r="H2219" s="114"/>
      <c r="I2219" s="114"/>
      <c r="J2219" s="114"/>
      <c r="K2219" s="124"/>
    </row>
    <row r="2220" spans="1:11" s="116" customFormat="1" ht="15" x14ac:dyDescent="0.25">
      <c r="A2220" s="111"/>
      <c r="B2220" s="112" t="s">
        <v>21</v>
      </c>
      <c r="C2220" s="113"/>
      <c r="D2220" s="113"/>
      <c r="E2220" s="113"/>
      <c r="F2220" s="113"/>
      <c r="G2220" s="113"/>
      <c r="H2220" s="114"/>
      <c r="I2220" s="114"/>
      <c r="J2220" s="114"/>
      <c r="K2220" s="124"/>
    </row>
    <row r="2221" spans="1:11" s="116" customFormat="1" ht="15" x14ac:dyDescent="0.25">
      <c r="A2221" s="111"/>
      <c r="B2221" s="112" t="s">
        <v>27</v>
      </c>
      <c r="C2221" s="113"/>
      <c r="D2221" s="113"/>
      <c r="E2221" s="113"/>
      <c r="F2221" s="113"/>
      <c r="G2221" s="113"/>
      <c r="H2221" s="114"/>
      <c r="I2221" s="114"/>
      <c r="J2221" s="114"/>
      <c r="K2221" s="124"/>
    </row>
    <row r="2222" spans="1:11" s="116" customFormat="1" ht="15" x14ac:dyDescent="0.25">
      <c r="A2222" s="111"/>
      <c r="B2222" s="112" t="s">
        <v>28</v>
      </c>
      <c r="C2222" s="113"/>
      <c r="D2222" s="113"/>
      <c r="E2222" s="113"/>
      <c r="F2222" s="113"/>
      <c r="G2222" s="113"/>
      <c r="H2222" s="114"/>
      <c r="I2222" s="114"/>
      <c r="J2222" s="114"/>
      <c r="K2222" s="124"/>
    </row>
    <row r="2223" spans="1:11" s="116" customFormat="1" ht="15" x14ac:dyDescent="0.25">
      <c r="A2223" s="111"/>
      <c r="B2223" s="112"/>
      <c r="C2223" s="113"/>
      <c r="D2223" s="113"/>
      <c r="E2223" s="113"/>
      <c r="F2223" s="113"/>
      <c r="G2223" s="113"/>
      <c r="H2223" s="114"/>
      <c r="I2223" s="114"/>
      <c r="J2223" s="114"/>
      <c r="K2223" s="124"/>
    </row>
    <row r="2224" spans="1:11" x14ac:dyDescent="0.2">
      <c r="A2224" s="117" t="s">
        <v>920</v>
      </c>
      <c r="B2224" s="118" t="s">
        <v>29</v>
      </c>
      <c r="C2224" s="119">
        <v>-1101000</v>
      </c>
      <c r="D2224" s="119">
        <v>-470675</v>
      </c>
      <c r="E2224" s="119">
        <v>-470675</v>
      </c>
      <c r="F2224" s="119">
        <v>-630325</v>
      </c>
      <c r="G2224" s="119">
        <v>42.74</v>
      </c>
      <c r="H2224" s="120">
        <f>'community services'!H9</f>
        <v>0</v>
      </c>
      <c r="I2224" s="120">
        <f>'community services'!I9</f>
        <v>-1101000</v>
      </c>
      <c r="J2224" s="120">
        <f>'community services'!J9</f>
        <v>0</v>
      </c>
      <c r="K2224" s="123">
        <f>'community services'!K9</f>
        <v>0</v>
      </c>
    </row>
    <row r="2225" spans="1:11" x14ac:dyDescent="0.2">
      <c r="A2225" s="117"/>
      <c r="B2225" s="118"/>
      <c r="C2225" s="119"/>
      <c r="D2225" s="119"/>
      <c r="E2225" s="119"/>
      <c r="F2225" s="119"/>
      <c r="G2225" s="119"/>
      <c r="H2225" s="120">
        <f>'community services'!H10</f>
        <v>0</v>
      </c>
      <c r="I2225" s="120">
        <f>'community services'!I10</f>
        <v>0</v>
      </c>
      <c r="J2225" s="120">
        <f>'community services'!J10</f>
        <v>0</v>
      </c>
      <c r="K2225" s="123">
        <f>'community services'!K10</f>
        <v>0</v>
      </c>
    </row>
    <row r="2226" spans="1:11" s="116" customFormat="1" ht="15" x14ac:dyDescent="0.25">
      <c r="A2226" s="111"/>
      <c r="B2226" s="112" t="s">
        <v>33</v>
      </c>
      <c r="C2226" s="113">
        <v>-1101000</v>
      </c>
      <c r="D2226" s="113">
        <v>-470675</v>
      </c>
      <c r="E2226" s="113">
        <v>-470675</v>
      </c>
      <c r="F2226" s="113">
        <v>-630325</v>
      </c>
      <c r="G2226" s="113">
        <v>42.74</v>
      </c>
      <c r="H2226" s="120">
        <f>'community services'!H11</f>
        <v>0</v>
      </c>
      <c r="I2226" s="120">
        <f>'community services'!I11</f>
        <v>-1101000</v>
      </c>
      <c r="J2226" s="120">
        <f>'community services'!J11</f>
        <v>0</v>
      </c>
      <c r="K2226" s="123">
        <f>'community services'!K11</f>
        <v>0</v>
      </c>
    </row>
    <row r="2227" spans="1:11" s="116" customFormat="1" ht="15" x14ac:dyDescent="0.25">
      <c r="A2227" s="111"/>
      <c r="B2227" s="112"/>
      <c r="C2227" s="113"/>
      <c r="D2227" s="113"/>
      <c r="E2227" s="113"/>
      <c r="F2227" s="113"/>
      <c r="G2227" s="113"/>
      <c r="H2227" s="120">
        <f>'community services'!H12</f>
        <v>0</v>
      </c>
      <c r="I2227" s="120">
        <f>'community services'!I12</f>
        <v>0</v>
      </c>
      <c r="J2227" s="120">
        <f>'community services'!J12</f>
        <v>0</v>
      </c>
      <c r="K2227" s="123">
        <f>'community services'!K12</f>
        <v>0</v>
      </c>
    </row>
    <row r="2228" spans="1:11" s="116" customFormat="1" ht="15" x14ac:dyDescent="0.25">
      <c r="A2228" s="111"/>
      <c r="B2228" s="112" t="s">
        <v>37</v>
      </c>
      <c r="C2228" s="113">
        <v>-1101000</v>
      </c>
      <c r="D2228" s="113">
        <v>-470675</v>
      </c>
      <c r="E2228" s="113">
        <v>-470675</v>
      </c>
      <c r="F2228" s="113">
        <v>-630325</v>
      </c>
      <c r="G2228" s="113">
        <v>42.74</v>
      </c>
      <c r="H2228" s="120">
        <f>'community services'!H13</f>
        <v>0</v>
      </c>
      <c r="I2228" s="120">
        <f>'community services'!I13</f>
        <v>-1101000</v>
      </c>
      <c r="J2228" s="120">
        <f>'community services'!J13</f>
        <v>0</v>
      </c>
      <c r="K2228" s="123">
        <f>'community services'!K13</f>
        <v>0</v>
      </c>
    </row>
    <row r="2229" spans="1:11" s="116" customFormat="1" ht="15" x14ac:dyDescent="0.25">
      <c r="A2229" s="111"/>
      <c r="B2229" s="112"/>
      <c r="C2229" s="113"/>
      <c r="D2229" s="113"/>
      <c r="E2229" s="113"/>
      <c r="F2229" s="113"/>
      <c r="G2229" s="113"/>
      <c r="H2229" s="120">
        <f>'community services'!H14</f>
        <v>0</v>
      </c>
      <c r="I2229" s="120">
        <f>'community services'!I14</f>
        <v>0</v>
      </c>
      <c r="J2229" s="120">
        <f>'community services'!J14</f>
        <v>0</v>
      </c>
      <c r="K2229" s="123">
        <f>'community services'!K14</f>
        <v>0</v>
      </c>
    </row>
    <row r="2230" spans="1:11" s="116" customFormat="1" ht="15" x14ac:dyDescent="0.25">
      <c r="A2230" s="111"/>
      <c r="B2230" s="112" t="s">
        <v>38</v>
      </c>
      <c r="C2230" s="113">
        <v>-1101000</v>
      </c>
      <c r="D2230" s="113">
        <v>-470675</v>
      </c>
      <c r="E2230" s="113">
        <v>-470675</v>
      </c>
      <c r="F2230" s="113">
        <v>-630325</v>
      </c>
      <c r="G2230" s="113">
        <v>42.74</v>
      </c>
      <c r="H2230" s="120">
        <f>'community services'!H15</f>
        <v>0</v>
      </c>
      <c r="I2230" s="120">
        <f>'community services'!I15</f>
        <v>-1101000</v>
      </c>
      <c r="J2230" s="120">
        <f>'community services'!J15</f>
        <v>0</v>
      </c>
      <c r="K2230" s="123">
        <f>'community services'!K15</f>
        <v>0</v>
      </c>
    </row>
    <row r="2231" spans="1:11" s="116" customFormat="1" ht="15" x14ac:dyDescent="0.25">
      <c r="A2231" s="111"/>
      <c r="B2231" s="112"/>
      <c r="C2231" s="113"/>
      <c r="D2231" s="113"/>
      <c r="E2231" s="113"/>
      <c r="F2231" s="113"/>
      <c r="G2231" s="113"/>
      <c r="H2231" s="120">
        <f>'community services'!H16</f>
        <v>0</v>
      </c>
      <c r="I2231" s="120">
        <f>'community services'!I16</f>
        <v>0</v>
      </c>
      <c r="J2231" s="120">
        <f>'community services'!J16</f>
        <v>0</v>
      </c>
      <c r="K2231" s="123">
        <f>'community services'!K16</f>
        <v>0</v>
      </c>
    </row>
    <row r="2232" spans="1:11" s="116" customFormat="1" ht="15" x14ac:dyDescent="0.25">
      <c r="A2232" s="111"/>
      <c r="B2232" s="112" t="s">
        <v>91</v>
      </c>
      <c r="C2232" s="113">
        <v>-1101000</v>
      </c>
      <c r="D2232" s="113">
        <v>-470675</v>
      </c>
      <c r="E2232" s="113">
        <v>-470675</v>
      </c>
      <c r="F2232" s="113">
        <v>-630325</v>
      </c>
      <c r="G2232" s="113">
        <v>42.74</v>
      </c>
      <c r="H2232" s="120">
        <f>'community services'!H17</f>
        <v>0</v>
      </c>
      <c r="I2232" s="120">
        <f>'community services'!I17</f>
        <v>-1101000</v>
      </c>
      <c r="J2232" s="120">
        <f>'community services'!J17</f>
        <v>0</v>
      </c>
      <c r="K2232" s="123">
        <f>'community services'!K17</f>
        <v>0</v>
      </c>
    </row>
    <row r="2233" spans="1:11" x14ac:dyDescent="0.2">
      <c r="A2233" s="117"/>
      <c r="B2233" s="118"/>
      <c r="C2233" s="119"/>
      <c r="D2233" s="119"/>
      <c r="E2233" s="119"/>
      <c r="F2233" s="119"/>
      <c r="G2233" s="119"/>
      <c r="H2233" s="120">
        <f>'community services'!H18</f>
        <v>0</v>
      </c>
      <c r="I2233" s="120">
        <f>'community services'!I18</f>
        <v>0</v>
      </c>
      <c r="J2233" s="120">
        <f>'community services'!J18</f>
        <v>0</v>
      </c>
      <c r="K2233" s="123">
        <f>'community services'!K18</f>
        <v>0</v>
      </c>
    </row>
    <row r="2234" spans="1:11" s="116" customFormat="1" ht="15" x14ac:dyDescent="0.25">
      <c r="A2234" s="111"/>
      <c r="B2234" s="112" t="s">
        <v>92</v>
      </c>
      <c r="C2234" s="113"/>
      <c r="D2234" s="113"/>
      <c r="E2234" s="113"/>
      <c r="F2234" s="113"/>
      <c r="G2234" s="113"/>
      <c r="H2234" s="120">
        <f>'community services'!H19</f>
        <v>0</v>
      </c>
      <c r="I2234" s="120">
        <f>'community services'!I19</f>
        <v>0</v>
      </c>
      <c r="J2234" s="120">
        <f>'community services'!J19</f>
        <v>0</v>
      </c>
      <c r="K2234" s="123">
        <f>'community services'!K19</f>
        <v>0</v>
      </c>
    </row>
    <row r="2235" spans="1:11" s="116" customFormat="1" ht="15" x14ac:dyDescent="0.25">
      <c r="A2235" s="111"/>
      <c r="B2235" s="112" t="s">
        <v>93</v>
      </c>
      <c r="C2235" s="113"/>
      <c r="D2235" s="113"/>
      <c r="E2235" s="113"/>
      <c r="F2235" s="113"/>
      <c r="G2235" s="113"/>
      <c r="H2235" s="120">
        <f>'community services'!H20</f>
        <v>0</v>
      </c>
      <c r="I2235" s="120">
        <f>'community services'!I20</f>
        <v>0</v>
      </c>
      <c r="J2235" s="120">
        <f>'community services'!J20</f>
        <v>0</v>
      </c>
      <c r="K2235" s="123">
        <f>'community services'!K20</f>
        <v>0</v>
      </c>
    </row>
    <row r="2236" spans="1:11" s="116" customFormat="1" ht="15" x14ac:dyDescent="0.25">
      <c r="A2236" s="111"/>
      <c r="B2236" s="112" t="s">
        <v>94</v>
      </c>
      <c r="C2236" s="113"/>
      <c r="D2236" s="113"/>
      <c r="E2236" s="113"/>
      <c r="F2236" s="113"/>
      <c r="G2236" s="113"/>
      <c r="H2236" s="120">
        <f>'community services'!H21</f>
        <v>0</v>
      </c>
      <c r="I2236" s="120">
        <f>'community services'!I21</f>
        <v>0</v>
      </c>
      <c r="J2236" s="120">
        <f>'community services'!J21</f>
        <v>0</v>
      </c>
      <c r="K2236" s="123">
        <f>'community services'!K21</f>
        <v>0</v>
      </c>
    </row>
    <row r="2237" spans="1:11" s="116" customFormat="1" ht="15" x14ac:dyDescent="0.25">
      <c r="A2237" s="111"/>
      <c r="B2237" s="112" t="s">
        <v>95</v>
      </c>
      <c r="C2237" s="113"/>
      <c r="D2237" s="113"/>
      <c r="E2237" s="113"/>
      <c r="F2237" s="113"/>
      <c r="G2237" s="113"/>
      <c r="H2237" s="120">
        <f>'community services'!H22</f>
        <v>0</v>
      </c>
      <c r="I2237" s="120">
        <f>'community services'!I22</f>
        <v>0</v>
      </c>
      <c r="J2237" s="120">
        <f>'community services'!J22</f>
        <v>0</v>
      </c>
      <c r="K2237" s="123">
        <f>'community services'!K22</f>
        <v>0</v>
      </c>
    </row>
    <row r="2238" spans="1:11" s="116" customFormat="1" ht="15" x14ac:dyDescent="0.25">
      <c r="A2238" s="111"/>
      <c r="B2238" s="112" t="s">
        <v>121</v>
      </c>
      <c r="C2238" s="113"/>
      <c r="D2238" s="113"/>
      <c r="E2238" s="113"/>
      <c r="F2238" s="113"/>
      <c r="G2238" s="113"/>
      <c r="H2238" s="120">
        <f>'community services'!H23</f>
        <v>0</v>
      </c>
      <c r="I2238" s="120">
        <f>'community services'!I23</f>
        <v>0</v>
      </c>
      <c r="J2238" s="120">
        <f>'community services'!J23</f>
        <v>0</v>
      </c>
      <c r="K2238" s="123">
        <f>'community services'!K23</f>
        <v>0</v>
      </c>
    </row>
    <row r="2239" spans="1:11" s="116" customFormat="1" ht="15" x14ac:dyDescent="0.25">
      <c r="A2239" s="111"/>
      <c r="B2239" s="112"/>
      <c r="C2239" s="113"/>
      <c r="D2239" s="113"/>
      <c r="E2239" s="113"/>
      <c r="F2239" s="113"/>
      <c r="G2239" s="113"/>
      <c r="H2239" s="120">
        <f>'community services'!H24</f>
        <v>0</v>
      </c>
      <c r="I2239" s="120">
        <f>'community services'!I24</f>
        <v>0</v>
      </c>
      <c r="J2239" s="120">
        <f>'community services'!J24</f>
        <v>0</v>
      </c>
      <c r="K2239" s="123">
        <f>'community services'!K24</f>
        <v>0</v>
      </c>
    </row>
    <row r="2240" spans="1:11" x14ac:dyDescent="0.2">
      <c r="A2240" s="117" t="s">
        <v>921</v>
      </c>
      <c r="B2240" s="118" t="s">
        <v>122</v>
      </c>
      <c r="C2240" s="119">
        <v>1119328</v>
      </c>
      <c r="D2240" s="119">
        <v>69219.570000000007</v>
      </c>
      <c r="E2240" s="119">
        <v>207658.71</v>
      </c>
      <c r="F2240" s="119">
        <v>911669.29</v>
      </c>
      <c r="G2240" s="119">
        <v>18.55</v>
      </c>
      <c r="H2240" s="120">
        <f>'community services'!H25</f>
        <v>-29998</v>
      </c>
      <c r="I2240" s="120">
        <f>'community services'!I25</f>
        <v>1089330</v>
      </c>
      <c r="J2240" s="120">
        <f>'community services'!J25</f>
        <v>1154689.8</v>
      </c>
      <c r="K2240" s="123">
        <f>'community services'!K25</f>
        <v>1223971.1880000001</v>
      </c>
    </row>
    <row r="2241" spans="1:11" x14ac:dyDescent="0.2">
      <c r="A2241" s="117" t="s">
        <v>922</v>
      </c>
      <c r="B2241" s="118" t="s">
        <v>123</v>
      </c>
      <c r="C2241" s="119">
        <v>0</v>
      </c>
      <c r="D2241" s="119">
        <v>3333.33</v>
      </c>
      <c r="E2241" s="119">
        <v>9999.99</v>
      </c>
      <c r="F2241" s="119">
        <v>-9999.99</v>
      </c>
      <c r="G2241" s="119">
        <v>0</v>
      </c>
      <c r="H2241" s="120">
        <f>'community services'!H26</f>
        <v>29998</v>
      </c>
      <c r="I2241" s="120">
        <f>'community services'!I26</f>
        <v>29998</v>
      </c>
      <c r="J2241" s="120">
        <f>'community services'!J26</f>
        <v>31797.88</v>
      </c>
      <c r="K2241" s="123">
        <f>'community services'!K26</f>
        <v>33705.752800000002</v>
      </c>
    </row>
    <row r="2242" spans="1:11" x14ac:dyDescent="0.2">
      <c r="A2242" s="117"/>
      <c r="B2242" s="118"/>
      <c r="C2242" s="119"/>
      <c r="D2242" s="119"/>
      <c r="E2242" s="119"/>
      <c r="F2242" s="119"/>
      <c r="G2242" s="119"/>
      <c r="H2242" s="120">
        <f>'community services'!H27</f>
        <v>0</v>
      </c>
      <c r="I2242" s="120">
        <f>'community services'!I27</f>
        <v>0</v>
      </c>
      <c r="J2242" s="120">
        <f>'community services'!J27</f>
        <v>0</v>
      </c>
      <c r="K2242" s="123">
        <f>'community services'!K27</f>
        <v>0</v>
      </c>
    </row>
    <row r="2243" spans="1:11" s="116" customFormat="1" ht="15" x14ac:dyDescent="0.25">
      <c r="A2243" s="111"/>
      <c r="B2243" s="112" t="s">
        <v>124</v>
      </c>
      <c r="C2243" s="113">
        <v>1119328</v>
      </c>
      <c r="D2243" s="113">
        <v>72552.899999999994</v>
      </c>
      <c r="E2243" s="113">
        <v>217658.7</v>
      </c>
      <c r="F2243" s="113">
        <v>901669.3</v>
      </c>
      <c r="G2243" s="113">
        <v>19.440000000000001</v>
      </c>
      <c r="H2243" s="120">
        <f>'community services'!H28</f>
        <v>0</v>
      </c>
      <c r="I2243" s="120">
        <f>'community services'!I28</f>
        <v>1119328</v>
      </c>
      <c r="J2243" s="120">
        <f>'community services'!J28</f>
        <v>1186487.68</v>
      </c>
      <c r="K2243" s="123">
        <f>'community services'!K28</f>
        <v>1257676.9408</v>
      </c>
    </row>
    <row r="2244" spans="1:11" s="116" customFormat="1" ht="15" x14ac:dyDescent="0.25">
      <c r="A2244" s="111"/>
      <c r="B2244" s="112"/>
      <c r="C2244" s="113"/>
      <c r="D2244" s="113"/>
      <c r="E2244" s="113"/>
      <c r="F2244" s="113"/>
      <c r="G2244" s="113"/>
      <c r="H2244" s="120">
        <f>'community services'!H29</f>
        <v>0</v>
      </c>
      <c r="I2244" s="120">
        <f>'community services'!I29</f>
        <v>0</v>
      </c>
      <c r="J2244" s="120">
        <f>'community services'!J29</f>
        <v>0</v>
      </c>
      <c r="K2244" s="123">
        <f>'community services'!K29</f>
        <v>0</v>
      </c>
    </row>
    <row r="2245" spans="1:11" s="116" customFormat="1" ht="15" x14ac:dyDescent="0.25">
      <c r="A2245" s="111"/>
      <c r="B2245" s="112" t="s">
        <v>125</v>
      </c>
      <c r="C2245" s="113">
        <v>1119328</v>
      </c>
      <c r="D2245" s="113">
        <v>72552.899999999994</v>
      </c>
      <c r="E2245" s="113">
        <v>217658.7</v>
      </c>
      <c r="F2245" s="113">
        <v>901669.3</v>
      </c>
      <c r="G2245" s="113">
        <v>19.440000000000001</v>
      </c>
      <c r="H2245" s="120">
        <f>'community services'!H30</f>
        <v>0</v>
      </c>
      <c r="I2245" s="120">
        <f>'community services'!I30</f>
        <v>1119328</v>
      </c>
      <c r="J2245" s="120">
        <f>'community services'!J30</f>
        <v>1186487.68</v>
      </c>
      <c r="K2245" s="123">
        <f>'community services'!K30</f>
        <v>1257676.9408</v>
      </c>
    </row>
    <row r="2246" spans="1:11" s="116" customFormat="1" ht="15" x14ac:dyDescent="0.25">
      <c r="A2246" s="111"/>
      <c r="B2246" s="112"/>
      <c r="C2246" s="113"/>
      <c r="D2246" s="113"/>
      <c r="E2246" s="113"/>
      <c r="F2246" s="113"/>
      <c r="G2246" s="113"/>
      <c r="H2246" s="120">
        <f>'community services'!H31</f>
        <v>0</v>
      </c>
      <c r="I2246" s="120">
        <f>'community services'!I31</f>
        <v>0</v>
      </c>
      <c r="J2246" s="120">
        <f>'community services'!J31</f>
        <v>0</v>
      </c>
      <c r="K2246" s="123">
        <f>'community services'!K31</f>
        <v>0</v>
      </c>
    </row>
    <row r="2247" spans="1:11" s="116" customFormat="1" ht="15" x14ac:dyDescent="0.25">
      <c r="A2247" s="111"/>
      <c r="B2247" s="112" t="s">
        <v>127</v>
      </c>
      <c r="C2247" s="113">
        <v>1119328</v>
      </c>
      <c r="D2247" s="113">
        <v>72552.899999999994</v>
      </c>
      <c r="E2247" s="113">
        <v>217658.7</v>
      </c>
      <c r="F2247" s="113">
        <v>901669.3</v>
      </c>
      <c r="G2247" s="113">
        <v>19.440000000000001</v>
      </c>
      <c r="H2247" s="120">
        <f>'community services'!H32</f>
        <v>0</v>
      </c>
      <c r="I2247" s="120">
        <f>'community services'!I32</f>
        <v>1119328</v>
      </c>
      <c r="J2247" s="120">
        <f>'community services'!J32</f>
        <v>1186487.68</v>
      </c>
      <c r="K2247" s="123">
        <f>'community services'!K32</f>
        <v>1257676.9408</v>
      </c>
    </row>
    <row r="2248" spans="1:11" s="116" customFormat="1" ht="15" x14ac:dyDescent="0.25">
      <c r="A2248" s="111"/>
      <c r="B2248" s="112" t="s">
        <v>128</v>
      </c>
      <c r="C2248" s="113"/>
      <c r="D2248" s="113"/>
      <c r="E2248" s="113"/>
      <c r="F2248" s="113"/>
      <c r="G2248" s="113"/>
      <c r="H2248" s="120">
        <f>'community services'!H33</f>
        <v>0</v>
      </c>
      <c r="I2248" s="120">
        <f>'community services'!I33</f>
        <v>0</v>
      </c>
      <c r="J2248" s="120">
        <f>'community services'!J33</f>
        <v>0</v>
      </c>
      <c r="K2248" s="123">
        <f>'community services'!K33</f>
        <v>0</v>
      </c>
    </row>
    <row r="2249" spans="1:11" s="116" customFormat="1" ht="15" x14ac:dyDescent="0.25">
      <c r="A2249" s="111"/>
      <c r="B2249" s="112" t="s">
        <v>129</v>
      </c>
      <c r="C2249" s="113"/>
      <c r="D2249" s="113"/>
      <c r="E2249" s="113"/>
      <c r="F2249" s="113"/>
      <c r="G2249" s="113"/>
      <c r="H2249" s="120">
        <f>'community services'!H34</f>
        <v>0</v>
      </c>
      <c r="I2249" s="120">
        <f>'community services'!I34</f>
        <v>0</v>
      </c>
      <c r="J2249" s="120">
        <f>'community services'!J34</f>
        <v>0</v>
      </c>
      <c r="K2249" s="123">
        <f>'community services'!K34</f>
        <v>0</v>
      </c>
    </row>
    <row r="2250" spans="1:11" x14ac:dyDescent="0.2">
      <c r="A2250" s="117"/>
      <c r="B2250" s="118"/>
      <c r="C2250" s="119"/>
      <c r="D2250" s="119"/>
      <c r="E2250" s="119"/>
      <c r="F2250" s="119"/>
      <c r="G2250" s="119"/>
      <c r="H2250" s="120">
        <f>'community services'!H35</f>
        <v>0</v>
      </c>
      <c r="I2250" s="120">
        <f>'community services'!I35</f>
        <v>0</v>
      </c>
      <c r="J2250" s="120">
        <f>'community services'!J35</f>
        <v>0</v>
      </c>
      <c r="K2250" s="123">
        <f>'community services'!K35</f>
        <v>0</v>
      </c>
    </row>
    <row r="2251" spans="1:11" x14ac:dyDescent="0.2">
      <c r="A2251" s="117" t="s">
        <v>923</v>
      </c>
      <c r="B2251" s="118" t="s">
        <v>130</v>
      </c>
      <c r="C2251" s="119">
        <v>194209</v>
      </c>
      <c r="D2251" s="119">
        <v>16797.240000000002</v>
      </c>
      <c r="E2251" s="119">
        <v>99602.43</v>
      </c>
      <c r="F2251" s="119">
        <v>94606.57</v>
      </c>
      <c r="G2251" s="119">
        <v>51.28</v>
      </c>
      <c r="H2251" s="120">
        <f>'community services'!H36</f>
        <v>0</v>
      </c>
      <c r="I2251" s="120">
        <f>'community services'!I36</f>
        <v>194209</v>
      </c>
      <c r="J2251" s="120">
        <f>'community services'!J36</f>
        <v>205861.54</v>
      </c>
      <c r="K2251" s="123">
        <f>'community services'!K36</f>
        <v>218213.23240000001</v>
      </c>
    </row>
    <row r="2252" spans="1:11" x14ac:dyDescent="0.2">
      <c r="A2252" s="117" t="s">
        <v>924</v>
      </c>
      <c r="B2252" s="118" t="s">
        <v>131</v>
      </c>
      <c r="C2252" s="119">
        <v>24429</v>
      </c>
      <c r="D2252" s="119">
        <v>0</v>
      </c>
      <c r="E2252" s="119">
        <v>16403.57</v>
      </c>
      <c r="F2252" s="119">
        <v>8025.43</v>
      </c>
      <c r="G2252" s="119">
        <v>67.14</v>
      </c>
      <c r="H2252" s="120">
        <f>'community services'!H37</f>
        <v>0</v>
      </c>
      <c r="I2252" s="120">
        <f>'community services'!I37</f>
        <v>24429</v>
      </c>
      <c r="J2252" s="120">
        <f>'community services'!J37</f>
        <v>25894.74</v>
      </c>
      <c r="K2252" s="123">
        <f>'community services'!K37</f>
        <v>27448.424400000004</v>
      </c>
    </row>
    <row r="2253" spans="1:11" x14ac:dyDescent="0.2">
      <c r="A2253" s="117" t="s">
        <v>925</v>
      </c>
      <c r="B2253" s="118" t="s">
        <v>135</v>
      </c>
      <c r="C2253" s="119">
        <v>6384</v>
      </c>
      <c r="D2253" s="119">
        <v>0</v>
      </c>
      <c r="E2253" s="119">
        <v>0</v>
      </c>
      <c r="F2253" s="119">
        <v>6384</v>
      </c>
      <c r="G2253" s="119">
        <v>0</v>
      </c>
      <c r="H2253" s="120">
        <f>'community services'!H38</f>
        <v>0</v>
      </c>
      <c r="I2253" s="120">
        <f>'community services'!I38</f>
        <v>6384</v>
      </c>
      <c r="J2253" s="120">
        <f>'community services'!J38</f>
        <v>6767.04</v>
      </c>
      <c r="K2253" s="123">
        <f>'community services'!K38</f>
        <v>7173.0623999999998</v>
      </c>
    </row>
    <row r="2254" spans="1:11" x14ac:dyDescent="0.2">
      <c r="A2254" s="117" t="s">
        <v>926</v>
      </c>
      <c r="B2254" s="118" t="s">
        <v>137</v>
      </c>
      <c r="C2254" s="119">
        <v>34168</v>
      </c>
      <c r="D2254" s="119">
        <v>0</v>
      </c>
      <c r="E2254" s="119">
        <v>0</v>
      </c>
      <c r="F2254" s="119">
        <v>34168</v>
      </c>
      <c r="G2254" s="119">
        <v>0</v>
      </c>
      <c r="H2254" s="120">
        <f>'community services'!H39</f>
        <v>0</v>
      </c>
      <c r="I2254" s="120">
        <f>'community services'!I39</f>
        <v>34168</v>
      </c>
      <c r="J2254" s="120">
        <f>'community services'!J39</f>
        <v>36218.080000000002</v>
      </c>
      <c r="K2254" s="123">
        <f>'community services'!K39</f>
        <v>38391.164799999999</v>
      </c>
    </row>
    <row r="2255" spans="1:11" x14ac:dyDescent="0.2">
      <c r="A2255" s="117"/>
      <c r="B2255" s="118"/>
      <c r="C2255" s="119"/>
      <c r="D2255" s="119"/>
      <c r="E2255" s="119"/>
      <c r="F2255" s="119"/>
      <c r="G2255" s="119"/>
      <c r="H2255" s="120">
        <f>'community services'!H40</f>
        <v>0</v>
      </c>
      <c r="I2255" s="120">
        <f>'community services'!I40</f>
        <v>0</v>
      </c>
      <c r="J2255" s="120">
        <f>'community services'!J40</f>
        <v>0</v>
      </c>
      <c r="K2255" s="123">
        <f>'community services'!K40</f>
        <v>0</v>
      </c>
    </row>
    <row r="2256" spans="1:11" s="116" customFormat="1" ht="15" x14ac:dyDescent="0.25">
      <c r="A2256" s="111"/>
      <c r="B2256" s="112" t="s">
        <v>143</v>
      </c>
      <c r="C2256" s="113">
        <v>259190</v>
      </c>
      <c r="D2256" s="113">
        <v>16797.240000000002</v>
      </c>
      <c r="E2256" s="113">
        <v>116006</v>
      </c>
      <c r="F2256" s="113">
        <v>143184</v>
      </c>
      <c r="G2256" s="113">
        <v>44.75</v>
      </c>
      <c r="H2256" s="120">
        <f>'community services'!H41</f>
        <v>0</v>
      </c>
      <c r="I2256" s="120">
        <f>'community services'!I41</f>
        <v>259190</v>
      </c>
      <c r="J2256" s="120">
        <f>'community services'!J41</f>
        <v>274741.40000000002</v>
      </c>
      <c r="K2256" s="123">
        <f>'community services'!K41</f>
        <v>291225.88400000002</v>
      </c>
    </row>
    <row r="2257" spans="1:11" s="116" customFormat="1" ht="15" x14ac:dyDescent="0.25">
      <c r="A2257" s="111"/>
      <c r="B2257" s="112"/>
      <c r="C2257" s="113"/>
      <c r="D2257" s="113"/>
      <c r="E2257" s="113"/>
      <c r="F2257" s="113"/>
      <c r="G2257" s="113"/>
      <c r="H2257" s="120">
        <f>'community services'!H42</f>
        <v>0</v>
      </c>
      <c r="I2257" s="120">
        <f>'community services'!I42</f>
        <v>0</v>
      </c>
      <c r="J2257" s="120">
        <f>'community services'!J42</f>
        <v>0</v>
      </c>
      <c r="K2257" s="123">
        <f>'community services'!K42</f>
        <v>0</v>
      </c>
    </row>
    <row r="2258" spans="1:11" s="116" customFormat="1" ht="15" x14ac:dyDescent="0.25">
      <c r="A2258" s="111"/>
      <c r="B2258" s="112" t="s">
        <v>144</v>
      </c>
      <c r="C2258" s="113"/>
      <c r="D2258" s="113"/>
      <c r="E2258" s="113"/>
      <c r="F2258" s="113"/>
      <c r="G2258" s="113"/>
      <c r="H2258" s="120">
        <f>'community services'!H43</f>
        <v>0</v>
      </c>
      <c r="I2258" s="120">
        <f>'community services'!I43</f>
        <v>0</v>
      </c>
      <c r="J2258" s="120">
        <f>'community services'!J43</f>
        <v>0</v>
      </c>
      <c r="K2258" s="123">
        <f>'community services'!K43</f>
        <v>0</v>
      </c>
    </row>
    <row r="2259" spans="1:11" s="116" customFormat="1" ht="15" x14ac:dyDescent="0.25">
      <c r="A2259" s="111"/>
      <c r="B2259" s="112"/>
      <c r="C2259" s="113"/>
      <c r="D2259" s="113"/>
      <c r="E2259" s="113"/>
      <c r="F2259" s="113"/>
      <c r="G2259" s="113"/>
      <c r="H2259" s="120">
        <f>'community services'!H44</f>
        <v>0</v>
      </c>
      <c r="I2259" s="120">
        <f>'community services'!I44</f>
        <v>0</v>
      </c>
      <c r="J2259" s="120">
        <f>'community services'!J44</f>
        <v>0</v>
      </c>
      <c r="K2259" s="123">
        <f>'community services'!K44</f>
        <v>0</v>
      </c>
    </row>
    <row r="2260" spans="1:11" x14ac:dyDescent="0.2">
      <c r="A2260" s="117" t="s">
        <v>927</v>
      </c>
      <c r="B2260" s="118" t="s">
        <v>145</v>
      </c>
      <c r="C2260" s="119">
        <v>76</v>
      </c>
      <c r="D2260" s="119">
        <v>8.75</v>
      </c>
      <c r="E2260" s="119">
        <v>52.5</v>
      </c>
      <c r="F2260" s="119">
        <v>23.5</v>
      </c>
      <c r="G2260" s="119">
        <v>69.069999999999993</v>
      </c>
      <c r="H2260" s="120">
        <f>'community services'!H45</f>
        <v>0</v>
      </c>
      <c r="I2260" s="120">
        <f>'community services'!I45</f>
        <v>76</v>
      </c>
      <c r="J2260" s="120">
        <f>'community services'!J45</f>
        <v>80.56</v>
      </c>
      <c r="K2260" s="123">
        <f>'community services'!K45</f>
        <v>85.393600000000006</v>
      </c>
    </row>
    <row r="2261" spans="1:11" x14ac:dyDescent="0.2">
      <c r="A2261" s="117" t="s">
        <v>928</v>
      </c>
      <c r="B2261" s="118" t="s">
        <v>146</v>
      </c>
      <c r="C2261" s="119">
        <v>16797</v>
      </c>
      <c r="D2261" s="119">
        <v>2028</v>
      </c>
      <c r="E2261" s="119">
        <v>25716</v>
      </c>
      <c r="F2261" s="119">
        <v>-8919</v>
      </c>
      <c r="G2261" s="119">
        <v>153.09</v>
      </c>
      <c r="H2261" s="120">
        <f>'community services'!H46</f>
        <v>22168</v>
      </c>
      <c r="I2261" s="120">
        <f>'community services'!I46</f>
        <v>38965</v>
      </c>
      <c r="J2261" s="120">
        <f>'community services'!J46</f>
        <v>41302.9</v>
      </c>
      <c r="K2261" s="123">
        <f>'community services'!K46</f>
        <v>43781.074000000001</v>
      </c>
    </row>
    <row r="2262" spans="1:11" x14ac:dyDescent="0.2">
      <c r="A2262" s="117" t="s">
        <v>929</v>
      </c>
      <c r="B2262" s="118" t="s">
        <v>147</v>
      </c>
      <c r="C2262" s="119">
        <v>42725</v>
      </c>
      <c r="D2262" s="119">
        <v>3023.5</v>
      </c>
      <c r="E2262" s="119">
        <v>17928.43</v>
      </c>
      <c r="F2262" s="119">
        <v>24796.57</v>
      </c>
      <c r="G2262" s="119">
        <v>41.96</v>
      </c>
      <c r="H2262" s="120">
        <f>'community services'!H47</f>
        <v>0</v>
      </c>
      <c r="I2262" s="120">
        <f>'community services'!I47</f>
        <v>42725</v>
      </c>
      <c r="J2262" s="120">
        <f>'community services'!J47</f>
        <v>45288.5</v>
      </c>
      <c r="K2262" s="123">
        <f>'community services'!K47</f>
        <v>48005.81</v>
      </c>
    </row>
    <row r="2263" spans="1:11" x14ac:dyDescent="0.2">
      <c r="A2263" s="117" t="s">
        <v>930</v>
      </c>
      <c r="B2263" s="118" t="s">
        <v>148</v>
      </c>
      <c r="C2263" s="119">
        <v>1541</v>
      </c>
      <c r="D2263" s="119">
        <v>148.72</v>
      </c>
      <c r="E2263" s="119">
        <v>892.32</v>
      </c>
      <c r="F2263" s="119">
        <v>648.67999999999995</v>
      </c>
      <c r="G2263" s="119">
        <v>57.9</v>
      </c>
      <c r="H2263" s="120">
        <f>'community services'!H48</f>
        <v>0</v>
      </c>
      <c r="I2263" s="120">
        <f>'community services'!I48</f>
        <v>1541</v>
      </c>
      <c r="J2263" s="120">
        <f>'community services'!J48</f>
        <v>1633.46</v>
      </c>
      <c r="K2263" s="123">
        <f>'community services'!K48</f>
        <v>1731.4675999999999</v>
      </c>
    </row>
    <row r="2264" spans="1:11" x14ac:dyDescent="0.2">
      <c r="A2264" s="117"/>
      <c r="B2264" s="118"/>
      <c r="C2264" s="119"/>
      <c r="D2264" s="119"/>
      <c r="E2264" s="119"/>
      <c r="F2264" s="119"/>
      <c r="G2264" s="119"/>
      <c r="H2264" s="120">
        <f>'community services'!H49</f>
        <v>0</v>
      </c>
      <c r="I2264" s="120">
        <f>'community services'!I49</f>
        <v>0</v>
      </c>
      <c r="J2264" s="120">
        <f>'community services'!J49</f>
        <v>0</v>
      </c>
      <c r="K2264" s="123">
        <f>'community services'!K49</f>
        <v>0</v>
      </c>
    </row>
    <row r="2265" spans="1:11" s="116" customFormat="1" ht="15" x14ac:dyDescent="0.25">
      <c r="A2265" s="111"/>
      <c r="B2265" s="112" t="s">
        <v>149</v>
      </c>
      <c r="C2265" s="113">
        <v>61139</v>
      </c>
      <c r="D2265" s="113">
        <v>5208.97</v>
      </c>
      <c r="E2265" s="113">
        <v>44589.25</v>
      </c>
      <c r="F2265" s="113">
        <v>16549.75</v>
      </c>
      <c r="G2265" s="113">
        <v>72.930000000000007</v>
      </c>
      <c r="H2265" s="120">
        <f>'community services'!H50</f>
        <v>22168</v>
      </c>
      <c r="I2265" s="120">
        <f>'community services'!I50</f>
        <v>83307</v>
      </c>
      <c r="J2265" s="120">
        <f>'community services'!J50</f>
        <v>88305.42</v>
      </c>
      <c r="K2265" s="123">
        <f>'community services'!K50</f>
        <v>93603.745200000005</v>
      </c>
    </row>
    <row r="2266" spans="1:11" x14ac:dyDescent="0.2">
      <c r="A2266" s="117"/>
      <c r="B2266" s="118"/>
      <c r="C2266" s="119"/>
      <c r="D2266" s="119"/>
      <c r="E2266" s="119"/>
      <c r="F2266" s="119"/>
      <c r="G2266" s="119"/>
      <c r="H2266" s="120">
        <f>'community services'!H51</f>
        <v>0</v>
      </c>
      <c r="I2266" s="120">
        <f>'community services'!I51</f>
        <v>0</v>
      </c>
      <c r="J2266" s="120">
        <f>'community services'!J51</f>
        <v>0</v>
      </c>
      <c r="K2266" s="123">
        <f>'community services'!K51</f>
        <v>0</v>
      </c>
    </row>
    <row r="2267" spans="1:11" s="116" customFormat="1" ht="15" x14ac:dyDescent="0.25">
      <c r="A2267" s="111"/>
      <c r="B2267" s="112" t="s">
        <v>150</v>
      </c>
      <c r="C2267" s="113"/>
      <c r="D2267" s="113"/>
      <c r="E2267" s="113"/>
      <c r="F2267" s="113"/>
      <c r="G2267" s="113"/>
      <c r="H2267" s="120">
        <f>'community services'!H52</f>
        <v>0</v>
      </c>
      <c r="I2267" s="120">
        <f>'community services'!I52</f>
        <v>0</v>
      </c>
      <c r="J2267" s="120">
        <f>'community services'!J52</f>
        <v>0</v>
      </c>
      <c r="K2267" s="123">
        <f>'community services'!K52</f>
        <v>0</v>
      </c>
    </row>
    <row r="2268" spans="1:11" x14ac:dyDescent="0.2">
      <c r="A2268" s="117"/>
      <c r="B2268" s="118"/>
      <c r="C2268" s="119"/>
      <c r="D2268" s="119"/>
      <c r="E2268" s="119"/>
      <c r="F2268" s="119"/>
      <c r="G2268" s="119"/>
      <c r="H2268" s="120">
        <f>'community services'!H53</f>
        <v>0</v>
      </c>
      <c r="I2268" s="120">
        <f>'community services'!I53</f>
        <v>0</v>
      </c>
      <c r="J2268" s="120">
        <f>'community services'!J53</f>
        <v>0</v>
      </c>
      <c r="K2268" s="123">
        <f>'community services'!K53</f>
        <v>0</v>
      </c>
    </row>
    <row r="2269" spans="1:11" x14ac:dyDescent="0.2">
      <c r="A2269" s="117" t="s">
        <v>931</v>
      </c>
      <c r="B2269" s="118" t="s">
        <v>151</v>
      </c>
      <c r="C2269" s="119">
        <v>1573</v>
      </c>
      <c r="D2269" s="119">
        <v>0</v>
      </c>
      <c r="E2269" s="119">
        <v>0</v>
      </c>
      <c r="F2269" s="119">
        <v>1573</v>
      </c>
      <c r="G2269" s="119">
        <v>0</v>
      </c>
      <c r="H2269" s="120">
        <f>'community services'!H54</f>
        <v>0</v>
      </c>
      <c r="I2269" s="120">
        <f>'community services'!I54</f>
        <v>1573</v>
      </c>
      <c r="J2269" s="120">
        <f>'community services'!J54</f>
        <v>1667.38</v>
      </c>
      <c r="K2269" s="123">
        <f>'community services'!K54</f>
        <v>1767.4228000000001</v>
      </c>
    </row>
    <row r="2270" spans="1:11" x14ac:dyDescent="0.2">
      <c r="A2270" s="117" t="s">
        <v>932</v>
      </c>
      <c r="B2270" s="118" t="s">
        <v>152</v>
      </c>
      <c r="C2270" s="119">
        <v>923</v>
      </c>
      <c r="D2270" s="119">
        <v>0</v>
      </c>
      <c r="E2270" s="119">
        <v>0</v>
      </c>
      <c r="F2270" s="119">
        <v>923</v>
      </c>
      <c r="G2270" s="119">
        <v>0</v>
      </c>
      <c r="H2270" s="120">
        <f>'community services'!H55</f>
        <v>0</v>
      </c>
      <c r="I2270" s="120">
        <f>'community services'!I55</f>
        <v>923</v>
      </c>
      <c r="J2270" s="120">
        <f>'community services'!J55</f>
        <v>978.38</v>
      </c>
      <c r="K2270" s="123">
        <f>'community services'!K55</f>
        <v>1037.0827999999999</v>
      </c>
    </row>
    <row r="2271" spans="1:11" x14ac:dyDescent="0.2">
      <c r="A2271" s="117" t="s">
        <v>933</v>
      </c>
      <c r="B2271" s="118" t="s">
        <v>153</v>
      </c>
      <c r="C2271" s="119">
        <v>2342</v>
      </c>
      <c r="D2271" s="119">
        <v>0</v>
      </c>
      <c r="E2271" s="119">
        <v>0</v>
      </c>
      <c r="F2271" s="119">
        <v>2342</v>
      </c>
      <c r="G2271" s="119">
        <v>0</v>
      </c>
      <c r="H2271" s="120">
        <f>'community services'!H56</f>
        <v>0</v>
      </c>
      <c r="I2271" s="120">
        <f>'community services'!I56</f>
        <v>2342</v>
      </c>
      <c r="J2271" s="120">
        <f>'community services'!J56</f>
        <v>2482.52</v>
      </c>
      <c r="K2271" s="123">
        <f>'community services'!K56</f>
        <v>2631.4712</v>
      </c>
    </row>
    <row r="2272" spans="1:11" x14ac:dyDescent="0.2">
      <c r="A2272" s="117"/>
      <c r="B2272" s="118"/>
      <c r="C2272" s="119"/>
      <c r="D2272" s="119"/>
      <c r="E2272" s="119"/>
      <c r="F2272" s="119"/>
      <c r="G2272" s="119"/>
      <c r="H2272" s="120">
        <f>'community services'!H57</f>
        <v>0</v>
      </c>
      <c r="I2272" s="120">
        <f>'community services'!I57</f>
        <v>0</v>
      </c>
      <c r="J2272" s="120">
        <f>'community services'!J57</f>
        <v>0</v>
      </c>
      <c r="K2272" s="123">
        <f>'community services'!K57</f>
        <v>0</v>
      </c>
    </row>
    <row r="2273" spans="1:11" s="116" customFormat="1" ht="15" x14ac:dyDescent="0.25">
      <c r="A2273" s="111"/>
      <c r="B2273" s="112" t="s">
        <v>154</v>
      </c>
      <c r="C2273" s="113">
        <v>4838</v>
      </c>
      <c r="D2273" s="113">
        <v>0</v>
      </c>
      <c r="E2273" s="113">
        <v>0</v>
      </c>
      <c r="F2273" s="113">
        <v>4838</v>
      </c>
      <c r="G2273" s="113">
        <v>0</v>
      </c>
      <c r="H2273" s="120">
        <f>'community services'!H58</f>
        <v>0</v>
      </c>
      <c r="I2273" s="120">
        <f>'community services'!I58</f>
        <v>4838</v>
      </c>
      <c r="J2273" s="120">
        <f>'community services'!J58</f>
        <v>5128.28</v>
      </c>
      <c r="K2273" s="123">
        <f>'community services'!K58</f>
        <v>5435.9767999999995</v>
      </c>
    </row>
    <row r="2274" spans="1:11" x14ac:dyDescent="0.2">
      <c r="A2274" s="117"/>
      <c r="B2274" s="118"/>
      <c r="C2274" s="119"/>
      <c r="D2274" s="119"/>
      <c r="E2274" s="119"/>
      <c r="F2274" s="119"/>
      <c r="G2274" s="119"/>
      <c r="H2274" s="120">
        <f>'community services'!H59</f>
        <v>0</v>
      </c>
      <c r="I2274" s="120">
        <f>'community services'!I59</f>
        <v>0</v>
      </c>
      <c r="J2274" s="120">
        <f>'community services'!J59</f>
        <v>0</v>
      </c>
      <c r="K2274" s="123">
        <f>'community services'!K59</f>
        <v>0</v>
      </c>
    </row>
    <row r="2275" spans="1:11" s="116" customFormat="1" ht="15" x14ac:dyDescent="0.25">
      <c r="A2275" s="111"/>
      <c r="B2275" s="112" t="s">
        <v>155</v>
      </c>
      <c r="C2275" s="113">
        <v>325167</v>
      </c>
      <c r="D2275" s="113">
        <v>22006.21</v>
      </c>
      <c r="E2275" s="113">
        <v>160595.25</v>
      </c>
      <c r="F2275" s="113">
        <v>164571.75</v>
      </c>
      <c r="G2275" s="113">
        <v>49.38</v>
      </c>
      <c r="H2275" s="120">
        <f>'community services'!H60</f>
        <v>22168</v>
      </c>
      <c r="I2275" s="120">
        <f>'community services'!I60</f>
        <v>347335</v>
      </c>
      <c r="J2275" s="120">
        <f>'community services'!J60</f>
        <v>368175.1</v>
      </c>
      <c r="K2275" s="123">
        <f>'community services'!K60</f>
        <v>390265.60599999997</v>
      </c>
    </row>
    <row r="2276" spans="1:11" s="116" customFormat="1" ht="15" x14ac:dyDescent="0.25">
      <c r="A2276" s="111"/>
      <c r="B2276" s="112"/>
      <c r="C2276" s="113"/>
      <c r="D2276" s="113"/>
      <c r="E2276" s="113"/>
      <c r="F2276" s="113"/>
      <c r="G2276" s="113"/>
      <c r="H2276" s="120">
        <f>'community services'!H61</f>
        <v>0</v>
      </c>
      <c r="I2276" s="120">
        <f>'community services'!I61</f>
        <v>0</v>
      </c>
      <c r="J2276" s="120">
        <f>'community services'!J61</f>
        <v>0</v>
      </c>
      <c r="K2276" s="123">
        <f>'community services'!K61</f>
        <v>0</v>
      </c>
    </row>
    <row r="2277" spans="1:11" s="116" customFormat="1" ht="15" x14ac:dyDescent="0.25">
      <c r="A2277" s="111"/>
      <c r="B2277" s="112" t="s">
        <v>156</v>
      </c>
      <c r="C2277" s="113">
        <v>1444495</v>
      </c>
      <c r="D2277" s="113">
        <v>94559.11</v>
      </c>
      <c r="E2277" s="113">
        <v>378253.95</v>
      </c>
      <c r="F2277" s="113">
        <v>1066241.05</v>
      </c>
      <c r="G2277" s="113">
        <v>26.18</v>
      </c>
      <c r="H2277" s="120">
        <f>'community services'!H62</f>
        <v>22168</v>
      </c>
      <c r="I2277" s="120">
        <f>'community services'!I62</f>
        <v>1466663</v>
      </c>
      <c r="J2277" s="120">
        <f>'community services'!J62</f>
        <v>1554662.78</v>
      </c>
      <c r="K2277" s="123">
        <f>'community services'!K62</f>
        <v>1647942.5468000001</v>
      </c>
    </row>
    <row r="2278" spans="1:11" s="116" customFormat="1" ht="15" x14ac:dyDescent="0.25">
      <c r="A2278" s="111"/>
      <c r="B2278" s="112"/>
      <c r="C2278" s="113"/>
      <c r="D2278" s="113"/>
      <c r="E2278" s="113"/>
      <c r="F2278" s="113"/>
      <c r="G2278" s="113"/>
      <c r="H2278" s="120">
        <f>'community services'!H63</f>
        <v>0</v>
      </c>
      <c r="I2278" s="120">
        <f>'community services'!I63</f>
        <v>0</v>
      </c>
      <c r="J2278" s="120">
        <f>'community services'!J63</f>
        <v>0</v>
      </c>
      <c r="K2278" s="123">
        <f>'community services'!K63</f>
        <v>0</v>
      </c>
    </row>
    <row r="2279" spans="1:11" s="116" customFormat="1" ht="15" x14ac:dyDescent="0.25">
      <c r="A2279" s="111"/>
      <c r="B2279" s="112" t="s">
        <v>186</v>
      </c>
      <c r="C2279" s="113"/>
      <c r="D2279" s="113"/>
      <c r="E2279" s="113"/>
      <c r="F2279" s="113"/>
      <c r="G2279" s="113"/>
      <c r="H2279" s="120">
        <f>'community services'!H64</f>
        <v>0</v>
      </c>
      <c r="I2279" s="120">
        <f>'community services'!I64</f>
        <v>0</v>
      </c>
      <c r="J2279" s="120">
        <f>'community services'!J64</f>
        <v>0</v>
      </c>
      <c r="K2279" s="123">
        <f>'community services'!K64</f>
        <v>0</v>
      </c>
    </row>
    <row r="2280" spans="1:11" s="116" customFormat="1" ht="15" x14ac:dyDescent="0.25">
      <c r="A2280" s="111"/>
      <c r="B2280" s="112" t="s">
        <v>187</v>
      </c>
      <c r="C2280" s="113"/>
      <c r="D2280" s="113"/>
      <c r="E2280" s="113"/>
      <c r="F2280" s="113"/>
      <c r="G2280" s="113"/>
      <c r="H2280" s="120">
        <f>'community services'!H65</f>
        <v>0</v>
      </c>
      <c r="I2280" s="120">
        <f>'community services'!I65</f>
        <v>0</v>
      </c>
      <c r="J2280" s="120">
        <f>'community services'!J65</f>
        <v>0</v>
      </c>
      <c r="K2280" s="123">
        <f>'community services'!K65</f>
        <v>0</v>
      </c>
    </row>
    <row r="2281" spans="1:11" s="116" customFormat="1" ht="15" x14ac:dyDescent="0.25">
      <c r="A2281" s="111"/>
      <c r="B2281" s="112" t="s">
        <v>197</v>
      </c>
      <c r="C2281" s="113"/>
      <c r="D2281" s="113"/>
      <c r="E2281" s="113"/>
      <c r="F2281" s="113"/>
      <c r="G2281" s="113"/>
      <c r="H2281" s="120">
        <f>'community services'!H66</f>
        <v>0</v>
      </c>
      <c r="I2281" s="120">
        <f>'community services'!I66</f>
        <v>0</v>
      </c>
      <c r="J2281" s="120">
        <f>'community services'!J66</f>
        <v>0</v>
      </c>
      <c r="K2281" s="123">
        <f>'community services'!K66</f>
        <v>0</v>
      </c>
    </row>
    <row r="2282" spans="1:11" s="116" customFormat="1" ht="15" x14ac:dyDescent="0.25">
      <c r="A2282" s="111"/>
      <c r="B2282" s="112" t="s">
        <v>205</v>
      </c>
      <c r="C2282" s="113"/>
      <c r="D2282" s="113"/>
      <c r="E2282" s="113"/>
      <c r="F2282" s="113"/>
      <c r="G2282" s="113"/>
      <c r="H2282" s="120">
        <f>'community services'!H67</f>
        <v>0</v>
      </c>
      <c r="I2282" s="120">
        <f>'community services'!I67</f>
        <v>0</v>
      </c>
      <c r="J2282" s="120">
        <f>'community services'!J67</f>
        <v>0</v>
      </c>
      <c r="K2282" s="123">
        <f>'community services'!K67</f>
        <v>0</v>
      </c>
    </row>
    <row r="2283" spans="1:11" s="116" customFormat="1" ht="15" x14ac:dyDescent="0.25">
      <c r="A2283" s="111"/>
      <c r="B2283" s="112"/>
      <c r="C2283" s="113"/>
      <c r="D2283" s="113"/>
      <c r="E2283" s="113"/>
      <c r="F2283" s="113"/>
      <c r="G2283" s="113"/>
      <c r="H2283" s="120">
        <f>'community services'!H68</f>
        <v>0</v>
      </c>
      <c r="I2283" s="120">
        <f>'community services'!I68</f>
        <v>0</v>
      </c>
      <c r="J2283" s="120">
        <f>'community services'!J68</f>
        <v>0</v>
      </c>
      <c r="K2283" s="123">
        <f>'community services'!K68</f>
        <v>0</v>
      </c>
    </row>
    <row r="2284" spans="1:11" x14ac:dyDescent="0.2">
      <c r="A2284" s="117" t="s">
        <v>934</v>
      </c>
      <c r="B2284" s="118" t="s">
        <v>212</v>
      </c>
      <c r="C2284" s="119">
        <v>224078</v>
      </c>
      <c r="D2284" s="119">
        <v>15498</v>
      </c>
      <c r="E2284" s="119">
        <v>15498</v>
      </c>
      <c r="F2284" s="119">
        <v>208580</v>
      </c>
      <c r="G2284" s="119">
        <v>6.91</v>
      </c>
      <c r="H2284" s="120">
        <f>'community services'!H69</f>
        <v>-100000</v>
      </c>
      <c r="I2284" s="120">
        <f>'community services'!I69</f>
        <v>124078</v>
      </c>
      <c r="J2284" s="120">
        <f>'community services'!J69</f>
        <v>131522.68</v>
      </c>
      <c r="K2284" s="123">
        <f>'community services'!K69</f>
        <v>139414.04079999999</v>
      </c>
    </row>
    <row r="2285" spans="1:11" x14ac:dyDescent="0.2">
      <c r="A2285" s="117"/>
      <c r="B2285" s="118"/>
      <c r="C2285" s="119"/>
      <c r="D2285" s="119"/>
      <c r="E2285" s="119"/>
      <c r="F2285" s="119"/>
      <c r="G2285" s="119"/>
      <c r="H2285" s="120">
        <f>'community services'!H70</f>
        <v>0</v>
      </c>
      <c r="I2285" s="120">
        <f>'community services'!I70</f>
        <v>0</v>
      </c>
      <c r="J2285" s="120">
        <f>'community services'!J70</f>
        <v>0</v>
      </c>
      <c r="K2285" s="123">
        <f>'community services'!K70</f>
        <v>0</v>
      </c>
    </row>
    <row r="2286" spans="1:11" s="116" customFormat="1" ht="15" x14ac:dyDescent="0.25">
      <c r="A2286" s="111"/>
      <c r="B2286" s="112" t="s">
        <v>216</v>
      </c>
      <c r="C2286" s="113">
        <v>224078</v>
      </c>
      <c r="D2286" s="113">
        <v>15498</v>
      </c>
      <c r="E2286" s="113">
        <v>15498</v>
      </c>
      <c r="F2286" s="113">
        <v>208580</v>
      </c>
      <c r="G2286" s="113">
        <v>6.91</v>
      </c>
      <c r="H2286" s="120">
        <f>'community services'!H71</f>
        <v>-100000</v>
      </c>
      <c r="I2286" s="120">
        <f>'community services'!I71</f>
        <v>124078</v>
      </c>
      <c r="J2286" s="120">
        <f>'community services'!J71</f>
        <v>131522.68</v>
      </c>
      <c r="K2286" s="123">
        <f>'community services'!K71</f>
        <v>139414.04079999999</v>
      </c>
    </row>
    <row r="2287" spans="1:11" s="116" customFormat="1" ht="15" x14ac:dyDescent="0.25">
      <c r="A2287" s="111"/>
      <c r="B2287" s="112"/>
      <c r="C2287" s="113"/>
      <c r="D2287" s="113"/>
      <c r="E2287" s="113"/>
      <c r="F2287" s="113"/>
      <c r="G2287" s="113"/>
      <c r="H2287" s="120">
        <f>'community services'!H72</f>
        <v>0</v>
      </c>
      <c r="I2287" s="120">
        <f>'community services'!I72</f>
        <v>0</v>
      </c>
      <c r="J2287" s="120">
        <f>'community services'!J72</f>
        <v>0</v>
      </c>
      <c r="K2287" s="123">
        <f>'community services'!K72</f>
        <v>0</v>
      </c>
    </row>
    <row r="2288" spans="1:11" s="116" customFormat="1" ht="15" x14ac:dyDescent="0.25">
      <c r="A2288" s="111"/>
      <c r="B2288" s="112" t="s">
        <v>217</v>
      </c>
      <c r="C2288" s="113">
        <v>224078</v>
      </c>
      <c r="D2288" s="113">
        <v>15498</v>
      </c>
      <c r="E2288" s="113">
        <v>15498</v>
      </c>
      <c r="F2288" s="113">
        <v>208580</v>
      </c>
      <c r="G2288" s="113">
        <v>6.91</v>
      </c>
      <c r="H2288" s="120">
        <f>'community services'!H73</f>
        <v>-100000</v>
      </c>
      <c r="I2288" s="120">
        <f>'community services'!I73</f>
        <v>124078</v>
      </c>
      <c r="J2288" s="120">
        <f>'community services'!J73</f>
        <v>131522.68</v>
      </c>
      <c r="K2288" s="123">
        <f>'community services'!K73</f>
        <v>139414.04079999999</v>
      </c>
    </row>
    <row r="2289" spans="1:11" s="116" customFormat="1" ht="15" x14ac:dyDescent="0.25">
      <c r="A2289" s="111"/>
      <c r="B2289" s="112"/>
      <c r="C2289" s="113"/>
      <c r="D2289" s="113"/>
      <c r="E2289" s="113"/>
      <c r="F2289" s="113"/>
      <c r="G2289" s="113"/>
      <c r="H2289" s="120">
        <f>'community services'!H74</f>
        <v>0</v>
      </c>
      <c r="I2289" s="120">
        <f>'community services'!I74</f>
        <v>0</v>
      </c>
      <c r="J2289" s="120">
        <f>'community services'!J74</f>
        <v>0</v>
      </c>
      <c r="K2289" s="123">
        <f>'community services'!K74</f>
        <v>0</v>
      </c>
    </row>
    <row r="2290" spans="1:11" s="116" customFormat="1" ht="15" x14ac:dyDescent="0.25">
      <c r="A2290" s="111"/>
      <c r="B2290" s="112" t="s">
        <v>218</v>
      </c>
      <c r="C2290" s="113"/>
      <c r="D2290" s="113"/>
      <c r="E2290" s="113"/>
      <c r="F2290" s="113"/>
      <c r="G2290" s="113"/>
      <c r="H2290" s="120">
        <f>'community services'!H75</f>
        <v>0</v>
      </c>
      <c r="I2290" s="120">
        <f>'community services'!I75</f>
        <v>0</v>
      </c>
      <c r="J2290" s="120">
        <f>'community services'!J75</f>
        <v>0</v>
      </c>
      <c r="K2290" s="123">
        <f>'community services'!K75</f>
        <v>0</v>
      </c>
    </row>
    <row r="2291" spans="1:11" x14ac:dyDescent="0.2">
      <c r="A2291" s="117"/>
      <c r="B2291" s="118"/>
      <c r="C2291" s="119"/>
      <c r="D2291" s="119"/>
      <c r="E2291" s="119"/>
      <c r="F2291" s="119"/>
      <c r="G2291" s="119"/>
      <c r="H2291" s="120">
        <f>'community services'!H76</f>
        <v>0</v>
      </c>
      <c r="I2291" s="120">
        <f>'community services'!I76</f>
        <v>0</v>
      </c>
      <c r="J2291" s="120">
        <f>'community services'!J76</f>
        <v>0</v>
      </c>
      <c r="K2291" s="123">
        <f>'community services'!K76</f>
        <v>0</v>
      </c>
    </row>
    <row r="2292" spans="1:11" x14ac:dyDescent="0.2">
      <c r="A2292" s="117" t="s">
        <v>935</v>
      </c>
      <c r="B2292" s="118" t="s">
        <v>220</v>
      </c>
      <c r="C2292" s="119">
        <v>54415</v>
      </c>
      <c r="D2292" s="119">
        <v>0</v>
      </c>
      <c r="E2292" s="119">
        <v>46086.96</v>
      </c>
      <c r="F2292" s="119">
        <v>8328.0400000000009</v>
      </c>
      <c r="G2292" s="119">
        <v>84.69</v>
      </c>
      <c r="H2292" s="120">
        <f>'community services'!H77</f>
        <v>0</v>
      </c>
      <c r="I2292" s="120">
        <f>'community services'!I77</f>
        <v>54415</v>
      </c>
      <c r="J2292" s="120">
        <f>'community services'!J77</f>
        <v>57679.9</v>
      </c>
      <c r="K2292" s="123">
        <f>'community services'!K77</f>
        <v>61140.694000000003</v>
      </c>
    </row>
    <row r="2293" spans="1:11" x14ac:dyDescent="0.2">
      <c r="A2293" s="117" t="s">
        <v>936</v>
      </c>
      <c r="B2293" s="118" t="s">
        <v>231</v>
      </c>
      <c r="C2293" s="119">
        <v>2000</v>
      </c>
      <c r="D2293" s="119">
        <v>0</v>
      </c>
      <c r="E2293" s="119">
        <v>0</v>
      </c>
      <c r="F2293" s="119">
        <v>2000</v>
      </c>
      <c r="G2293" s="119">
        <v>0</v>
      </c>
      <c r="H2293" s="120">
        <f>'community services'!H78</f>
        <v>0</v>
      </c>
      <c r="I2293" s="120">
        <f>'community services'!I78</f>
        <v>2000</v>
      </c>
      <c r="J2293" s="120">
        <f>'community services'!J78</f>
        <v>2120</v>
      </c>
      <c r="K2293" s="123">
        <f>'community services'!K78</f>
        <v>2247.1999999999998</v>
      </c>
    </row>
    <row r="2294" spans="1:11" x14ac:dyDescent="0.2">
      <c r="A2294" s="117" t="s">
        <v>937</v>
      </c>
      <c r="B2294" s="118" t="s">
        <v>239</v>
      </c>
      <c r="C2294" s="119">
        <v>2969</v>
      </c>
      <c r="D2294" s="119">
        <v>0</v>
      </c>
      <c r="E2294" s="119">
        <v>2521.7399999999998</v>
      </c>
      <c r="F2294" s="119">
        <v>447.26</v>
      </c>
      <c r="G2294" s="119">
        <v>84.93</v>
      </c>
      <c r="H2294" s="120">
        <f>'community services'!H79</f>
        <v>0</v>
      </c>
      <c r="I2294" s="120">
        <f>'community services'!I79</f>
        <v>2969</v>
      </c>
      <c r="J2294" s="120">
        <f>'community services'!J79</f>
        <v>3147.14</v>
      </c>
      <c r="K2294" s="123">
        <f>'community services'!K79</f>
        <v>3335.9683999999997</v>
      </c>
    </row>
    <row r="2295" spans="1:11" x14ac:dyDescent="0.2">
      <c r="A2295" s="117" t="s">
        <v>938</v>
      </c>
      <c r="B2295" s="118" t="s">
        <v>243</v>
      </c>
      <c r="C2295" s="119">
        <v>202210</v>
      </c>
      <c r="D2295" s="119">
        <v>175.65</v>
      </c>
      <c r="E2295" s="119">
        <v>1211.53</v>
      </c>
      <c r="F2295" s="119">
        <v>200998.47</v>
      </c>
      <c r="G2295" s="119">
        <v>0.59</v>
      </c>
      <c r="H2295" s="120">
        <f>'community services'!H80</f>
        <v>0</v>
      </c>
      <c r="I2295" s="120">
        <f>'community services'!I80</f>
        <v>202210</v>
      </c>
      <c r="J2295" s="120">
        <f>'community services'!J80</f>
        <v>214342.6</v>
      </c>
      <c r="K2295" s="123">
        <f>'community services'!K80</f>
        <v>227203.15600000002</v>
      </c>
    </row>
    <row r="2296" spans="1:11" x14ac:dyDescent="0.2">
      <c r="A2296" s="117" t="s">
        <v>939</v>
      </c>
      <c r="B2296" s="118" t="s">
        <v>244</v>
      </c>
      <c r="C2296" s="119">
        <v>322034</v>
      </c>
      <c r="D2296" s="119">
        <v>0</v>
      </c>
      <c r="E2296" s="119">
        <v>450</v>
      </c>
      <c r="F2296" s="119">
        <v>321584</v>
      </c>
      <c r="G2296" s="119">
        <v>0.13</v>
      </c>
      <c r="H2296" s="120">
        <f>'community services'!H81</f>
        <v>0</v>
      </c>
      <c r="I2296" s="120">
        <f>'community services'!I81</f>
        <v>322034</v>
      </c>
      <c r="J2296" s="120">
        <f>'community services'!J81</f>
        <v>341356.04</v>
      </c>
      <c r="K2296" s="123">
        <f>'community services'!K81</f>
        <v>361837.40239999996</v>
      </c>
    </row>
    <row r="2297" spans="1:11" x14ac:dyDescent="0.2">
      <c r="A2297" s="117" t="s">
        <v>940</v>
      </c>
      <c r="B2297" s="118" t="s">
        <v>244</v>
      </c>
      <c r="C2297" s="119">
        <v>172199</v>
      </c>
      <c r="D2297" s="119">
        <v>46622.33</v>
      </c>
      <c r="E2297" s="119">
        <v>63235.03</v>
      </c>
      <c r="F2297" s="119">
        <v>108963.97</v>
      </c>
      <c r="G2297" s="119">
        <v>36.72</v>
      </c>
      <c r="H2297" s="120">
        <f>'community services'!H82</f>
        <v>110000</v>
      </c>
      <c r="I2297" s="120">
        <f>'community services'!I82</f>
        <v>282199</v>
      </c>
      <c r="J2297" s="120">
        <f>'community services'!J82</f>
        <v>299130.94</v>
      </c>
      <c r="K2297" s="123">
        <f>'community services'!K82</f>
        <v>317078.79639999999</v>
      </c>
    </row>
    <row r="2298" spans="1:11" x14ac:dyDescent="0.2">
      <c r="A2298" s="117" t="s">
        <v>941</v>
      </c>
      <c r="B2298" s="118" t="s">
        <v>245</v>
      </c>
      <c r="C2298" s="119">
        <v>24000</v>
      </c>
      <c r="D2298" s="119">
        <v>19733.66</v>
      </c>
      <c r="E2298" s="119">
        <v>19733.66</v>
      </c>
      <c r="F2298" s="119">
        <v>4266.34</v>
      </c>
      <c r="G2298" s="119">
        <v>82.22</v>
      </c>
      <c r="H2298" s="120">
        <f>'community services'!H83</f>
        <v>0</v>
      </c>
      <c r="I2298" s="120">
        <f>'community services'!I83</f>
        <v>24000</v>
      </c>
      <c r="J2298" s="120">
        <f>'community services'!J83</f>
        <v>25440</v>
      </c>
      <c r="K2298" s="123">
        <f>'community services'!K83</f>
        <v>26966.400000000001</v>
      </c>
    </row>
    <row r="2299" spans="1:11" x14ac:dyDescent="0.2">
      <c r="A2299" s="117" t="s">
        <v>942</v>
      </c>
      <c r="B2299" s="118" t="s">
        <v>248</v>
      </c>
      <c r="C2299" s="119">
        <v>9174</v>
      </c>
      <c r="D2299" s="119">
        <v>0</v>
      </c>
      <c r="E2299" s="119">
        <v>0</v>
      </c>
      <c r="F2299" s="119">
        <v>9174</v>
      </c>
      <c r="G2299" s="119">
        <v>0</v>
      </c>
      <c r="H2299" s="120">
        <f>'community services'!H84</f>
        <v>10000</v>
      </c>
      <c r="I2299" s="120">
        <f>'community services'!I84</f>
        <v>19174</v>
      </c>
      <c r="J2299" s="120">
        <f>'community services'!J84</f>
        <v>20324.439999999999</v>
      </c>
      <c r="K2299" s="123">
        <f>'community services'!K84</f>
        <v>21543.9064</v>
      </c>
    </row>
    <row r="2300" spans="1:11" x14ac:dyDescent="0.2">
      <c r="A2300" s="117"/>
      <c r="B2300" s="118"/>
      <c r="C2300" s="119"/>
      <c r="D2300" s="119"/>
      <c r="E2300" s="119"/>
      <c r="F2300" s="119"/>
      <c r="G2300" s="119"/>
      <c r="H2300" s="120">
        <f>'community services'!H85</f>
        <v>0</v>
      </c>
      <c r="I2300" s="120">
        <f>'community services'!I85</f>
        <v>0</v>
      </c>
      <c r="J2300" s="120">
        <f>'community services'!J85</f>
        <v>0</v>
      </c>
      <c r="K2300" s="123">
        <f>'community services'!K85</f>
        <v>0</v>
      </c>
    </row>
    <row r="2301" spans="1:11" s="116" customFormat="1" ht="15" x14ac:dyDescent="0.25">
      <c r="A2301" s="111"/>
      <c r="B2301" s="112" t="s">
        <v>250</v>
      </c>
      <c r="C2301" s="113">
        <v>789001</v>
      </c>
      <c r="D2301" s="113">
        <v>66531.64</v>
      </c>
      <c r="E2301" s="113">
        <v>133238.92000000001</v>
      </c>
      <c r="F2301" s="113">
        <v>655762.07999999996</v>
      </c>
      <c r="G2301" s="113">
        <v>16.88</v>
      </c>
      <c r="H2301" s="120">
        <f>'community services'!H86</f>
        <v>120000</v>
      </c>
      <c r="I2301" s="120">
        <f>'community services'!I86</f>
        <v>909001</v>
      </c>
      <c r="J2301" s="120">
        <f>'community services'!J86</f>
        <v>963541.06</v>
      </c>
      <c r="K2301" s="123">
        <f>'community services'!K86</f>
        <v>1021353.5236000001</v>
      </c>
    </row>
    <row r="2302" spans="1:11" s="116" customFormat="1" ht="15" x14ac:dyDescent="0.25">
      <c r="A2302" s="111"/>
      <c r="B2302" s="112"/>
      <c r="C2302" s="113"/>
      <c r="D2302" s="113"/>
      <c r="E2302" s="113"/>
      <c r="F2302" s="113"/>
      <c r="G2302" s="113"/>
      <c r="H2302" s="120">
        <f>'community services'!H87</f>
        <v>0</v>
      </c>
      <c r="I2302" s="120">
        <f>'community services'!I87</f>
        <v>0</v>
      </c>
      <c r="J2302" s="120">
        <f>'community services'!J87</f>
        <v>0</v>
      </c>
      <c r="K2302" s="123">
        <f>'community services'!K87</f>
        <v>0</v>
      </c>
    </row>
    <row r="2303" spans="1:11" s="116" customFormat="1" ht="15" x14ac:dyDescent="0.25">
      <c r="A2303" s="111"/>
      <c r="B2303" s="112" t="s">
        <v>251</v>
      </c>
      <c r="C2303" s="113"/>
      <c r="D2303" s="113"/>
      <c r="E2303" s="113"/>
      <c r="F2303" s="113"/>
      <c r="G2303" s="113"/>
      <c r="H2303" s="120">
        <f>'community services'!H88</f>
        <v>0</v>
      </c>
      <c r="I2303" s="120">
        <f>'community services'!I88</f>
        <v>0</v>
      </c>
      <c r="J2303" s="120">
        <f>'community services'!J88</f>
        <v>0</v>
      </c>
      <c r="K2303" s="123">
        <f>'community services'!K88</f>
        <v>0</v>
      </c>
    </row>
    <row r="2304" spans="1:11" x14ac:dyDescent="0.2">
      <c r="A2304" s="117"/>
      <c r="B2304" s="118"/>
      <c r="C2304" s="119"/>
      <c r="D2304" s="119"/>
      <c r="E2304" s="119"/>
      <c r="F2304" s="119"/>
      <c r="G2304" s="119"/>
      <c r="H2304" s="120">
        <f>'community services'!H89</f>
        <v>0</v>
      </c>
      <c r="I2304" s="120">
        <f>'community services'!I89</f>
        <v>0</v>
      </c>
      <c r="J2304" s="120">
        <f>'community services'!J89</f>
        <v>0</v>
      </c>
      <c r="K2304" s="123">
        <f>'community services'!K89</f>
        <v>0</v>
      </c>
    </row>
    <row r="2305" spans="1:11" x14ac:dyDescent="0.2">
      <c r="A2305" s="117" t="s">
        <v>943</v>
      </c>
      <c r="B2305" s="118" t="s">
        <v>253</v>
      </c>
      <c r="C2305" s="119">
        <v>227803</v>
      </c>
      <c r="D2305" s="119">
        <v>25343.599999999999</v>
      </c>
      <c r="E2305" s="119">
        <v>121633.68</v>
      </c>
      <c r="F2305" s="119">
        <v>106169.32</v>
      </c>
      <c r="G2305" s="119">
        <v>53.39</v>
      </c>
      <c r="H2305" s="120">
        <f>'community services'!H90</f>
        <v>40000</v>
      </c>
      <c r="I2305" s="120">
        <f>'community services'!I90</f>
        <v>267803</v>
      </c>
      <c r="J2305" s="120">
        <f>'community services'!J90</f>
        <v>283871.18</v>
      </c>
      <c r="K2305" s="123">
        <f>'community services'!K90</f>
        <v>300903.45079999999</v>
      </c>
    </row>
    <row r="2306" spans="1:11" x14ac:dyDescent="0.2">
      <c r="A2306" s="117" t="s">
        <v>944</v>
      </c>
      <c r="B2306" s="118" t="s">
        <v>254</v>
      </c>
      <c r="C2306" s="119">
        <v>59380</v>
      </c>
      <c r="D2306" s="119">
        <v>0</v>
      </c>
      <c r="E2306" s="119">
        <v>28997.51</v>
      </c>
      <c r="F2306" s="119">
        <v>30382.49</v>
      </c>
      <c r="G2306" s="119">
        <v>48.83</v>
      </c>
      <c r="H2306" s="120">
        <f>'community services'!H91</f>
        <v>30000</v>
      </c>
      <c r="I2306" s="120">
        <f>'community services'!I91</f>
        <v>89380</v>
      </c>
      <c r="J2306" s="120">
        <f>'community services'!J91</f>
        <v>94742.8</v>
      </c>
      <c r="K2306" s="123">
        <f>'community services'!K91</f>
        <v>100427.368</v>
      </c>
    </row>
    <row r="2307" spans="1:11" x14ac:dyDescent="0.2">
      <c r="A2307" s="117"/>
      <c r="B2307" s="118"/>
      <c r="C2307" s="119"/>
      <c r="D2307" s="119"/>
      <c r="E2307" s="119"/>
      <c r="F2307" s="119"/>
      <c r="G2307" s="119"/>
      <c r="H2307" s="120">
        <f>'community services'!H92</f>
        <v>0</v>
      </c>
      <c r="I2307" s="120">
        <f>'community services'!I92</f>
        <v>0</v>
      </c>
      <c r="J2307" s="120">
        <f>'community services'!J92</f>
        <v>0</v>
      </c>
      <c r="K2307" s="123">
        <f>'community services'!K92</f>
        <v>0</v>
      </c>
    </row>
    <row r="2308" spans="1:11" s="116" customFormat="1" ht="15" x14ac:dyDescent="0.25">
      <c r="A2308" s="111"/>
      <c r="B2308" s="112" t="s">
        <v>255</v>
      </c>
      <c r="C2308" s="113">
        <v>287183</v>
      </c>
      <c r="D2308" s="113">
        <v>25343.599999999999</v>
      </c>
      <c r="E2308" s="113">
        <v>150631.19</v>
      </c>
      <c r="F2308" s="113">
        <v>136551.81</v>
      </c>
      <c r="G2308" s="113">
        <v>52.45</v>
      </c>
      <c r="H2308" s="120">
        <f>'community services'!H93</f>
        <v>70000</v>
      </c>
      <c r="I2308" s="120">
        <f>'community services'!I93</f>
        <v>357183</v>
      </c>
      <c r="J2308" s="120">
        <f>'community services'!J93</f>
        <v>378613.98</v>
      </c>
      <c r="K2308" s="123">
        <f>'community services'!K93</f>
        <v>401330.81880000001</v>
      </c>
    </row>
    <row r="2309" spans="1:11" x14ac:dyDescent="0.2">
      <c r="A2309" s="117"/>
      <c r="B2309" s="118"/>
      <c r="C2309" s="119"/>
      <c r="D2309" s="119"/>
      <c r="E2309" s="119"/>
      <c r="F2309" s="119"/>
      <c r="G2309" s="119"/>
      <c r="H2309" s="120">
        <f>'community services'!H94</f>
        <v>0</v>
      </c>
      <c r="I2309" s="120">
        <f>'community services'!I94</f>
        <v>0</v>
      </c>
      <c r="J2309" s="120">
        <f>'community services'!J94</f>
        <v>0</v>
      </c>
      <c r="K2309" s="123">
        <f>'community services'!K94</f>
        <v>0</v>
      </c>
    </row>
    <row r="2310" spans="1:11" x14ac:dyDescent="0.2">
      <c r="A2310" s="117">
        <v>5.505272E+19</v>
      </c>
      <c r="B2310" s="118" t="s">
        <v>266</v>
      </c>
      <c r="C2310" s="119"/>
      <c r="D2310" s="119"/>
      <c r="E2310" s="119"/>
      <c r="F2310" s="119"/>
      <c r="G2310" s="119"/>
      <c r="H2310" s="120">
        <f>'community services'!H95</f>
        <v>0</v>
      </c>
      <c r="I2310" s="120">
        <f>'community services'!I95</f>
        <v>0</v>
      </c>
      <c r="J2310" s="120">
        <f>'community services'!J95</f>
        <v>0</v>
      </c>
      <c r="K2310" s="123">
        <f>'community services'!K95</f>
        <v>0</v>
      </c>
    </row>
    <row r="2311" spans="1:11" x14ac:dyDescent="0.2">
      <c r="A2311" s="117"/>
      <c r="B2311" s="118"/>
      <c r="C2311" s="119"/>
      <c r="D2311" s="119"/>
      <c r="E2311" s="119"/>
      <c r="F2311" s="119"/>
      <c r="G2311" s="119"/>
      <c r="H2311" s="120">
        <f>'community services'!H96</f>
        <v>0</v>
      </c>
      <c r="I2311" s="120">
        <f>'community services'!I96</f>
        <v>0</v>
      </c>
      <c r="J2311" s="120">
        <f>'community services'!J96</f>
        <v>0</v>
      </c>
      <c r="K2311" s="123">
        <f>'community services'!K96</f>
        <v>0</v>
      </c>
    </row>
    <row r="2312" spans="1:11" x14ac:dyDescent="0.2">
      <c r="A2312" s="117" t="s">
        <v>945</v>
      </c>
      <c r="B2312" s="118" t="s">
        <v>267</v>
      </c>
      <c r="C2312" s="119">
        <v>0</v>
      </c>
      <c r="D2312" s="119">
        <v>0</v>
      </c>
      <c r="E2312" s="119">
        <v>1635.55</v>
      </c>
      <c r="F2312" s="119">
        <v>-1635.55</v>
      </c>
      <c r="G2312" s="119">
        <v>0</v>
      </c>
      <c r="H2312" s="120">
        <f>'community services'!H97</f>
        <v>0</v>
      </c>
      <c r="I2312" s="120">
        <f>'community services'!I97</f>
        <v>0</v>
      </c>
      <c r="J2312" s="120">
        <f>'community services'!J97</f>
        <v>0</v>
      </c>
      <c r="K2312" s="123">
        <f>'community services'!K97</f>
        <v>0</v>
      </c>
    </row>
    <row r="2313" spans="1:11" x14ac:dyDescent="0.2">
      <c r="A2313" s="117" t="s">
        <v>946</v>
      </c>
      <c r="B2313" s="118" t="s">
        <v>268</v>
      </c>
      <c r="C2313" s="119">
        <v>3180</v>
      </c>
      <c r="D2313" s="119">
        <v>1268.0899999999999</v>
      </c>
      <c r="E2313" s="119">
        <v>4440.59</v>
      </c>
      <c r="F2313" s="119">
        <v>-1260.5899999999999</v>
      </c>
      <c r="G2313" s="119">
        <v>139.63999999999999</v>
      </c>
      <c r="H2313" s="120">
        <f>'community services'!H98</f>
        <v>0</v>
      </c>
      <c r="I2313" s="120">
        <f>'community services'!I98</f>
        <v>3180</v>
      </c>
      <c r="J2313" s="120">
        <f>'community services'!J98</f>
        <v>3370.8</v>
      </c>
      <c r="K2313" s="123">
        <f>'community services'!K98</f>
        <v>3573.0480000000002</v>
      </c>
    </row>
    <row r="2314" spans="1:11" x14ac:dyDescent="0.2">
      <c r="A2314" s="117" t="s">
        <v>947</v>
      </c>
      <c r="B2314" s="118" t="s">
        <v>269</v>
      </c>
      <c r="C2314" s="119">
        <v>18993</v>
      </c>
      <c r="D2314" s="119">
        <v>2272.63</v>
      </c>
      <c r="E2314" s="119">
        <v>7782.13</v>
      </c>
      <c r="F2314" s="119">
        <v>11210.87</v>
      </c>
      <c r="G2314" s="119">
        <v>40.97</v>
      </c>
      <c r="H2314" s="120">
        <f>'community services'!H99</f>
        <v>0</v>
      </c>
      <c r="I2314" s="120">
        <f>'community services'!I99</f>
        <v>18993</v>
      </c>
      <c r="J2314" s="120">
        <f>'community services'!J99</f>
        <v>20132.580000000002</v>
      </c>
      <c r="K2314" s="123">
        <f>'community services'!K99</f>
        <v>21340.534800000001</v>
      </c>
    </row>
    <row r="2315" spans="1:11" x14ac:dyDescent="0.2">
      <c r="A2315" s="117" t="s">
        <v>948</v>
      </c>
      <c r="B2315" s="118" t="s">
        <v>272</v>
      </c>
      <c r="C2315" s="119">
        <v>160959</v>
      </c>
      <c r="D2315" s="119">
        <v>13857.26</v>
      </c>
      <c r="E2315" s="119">
        <v>68493.34</v>
      </c>
      <c r="F2315" s="119">
        <v>92465.66</v>
      </c>
      <c r="G2315" s="119">
        <v>42.55</v>
      </c>
      <c r="H2315" s="120">
        <f>'community services'!H100</f>
        <v>0</v>
      </c>
      <c r="I2315" s="120">
        <f>'community services'!I100</f>
        <v>160959</v>
      </c>
      <c r="J2315" s="120">
        <f>'community services'!J100</f>
        <v>170616.54</v>
      </c>
      <c r="K2315" s="123">
        <f>'community services'!K100</f>
        <v>180853.5324</v>
      </c>
    </row>
    <row r="2316" spans="1:11" x14ac:dyDescent="0.2">
      <c r="A2316" s="117" t="s">
        <v>949</v>
      </c>
      <c r="B2316" s="118" t="s">
        <v>273</v>
      </c>
      <c r="C2316" s="119">
        <v>822030</v>
      </c>
      <c r="D2316" s="119">
        <v>92491.11</v>
      </c>
      <c r="E2316" s="119">
        <v>236762.01</v>
      </c>
      <c r="F2316" s="119">
        <v>585267.99</v>
      </c>
      <c r="G2316" s="119">
        <v>28.8</v>
      </c>
      <c r="H2316" s="120">
        <f>'community services'!H101</f>
        <v>0</v>
      </c>
      <c r="I2316" s="120">
        <f>'community services'!I101</f>
        <v>822030</v>
      </c>
      <c r="J2316" s="120">
        <f>'community services'!J101</f>
        <v>871351.8</v>
      </c>
      <c r="K2316" s="123">
        <f>'community services'!K101</f>
        <v>923632.90800000005</v>
      </c>
    </row>
    <row r="2317" spans="1:11" x14ac:dyDescent="0.2">
      <c r="A2317" s="117" t="s">
        <v>950</v>
      </c>
      <c r="B2317" s="118" t="s">
        <v>274</v>
      </c>
      <c r="C2317" s="119">
        <v>0</v>
      </c>
      <c r="D2317" s="119">
        <v>430.01</v>
      </c>
      <c r="E2317" s="119">
        <v>846.15</v>
      </c>
      <c r="F2317" s="119">
        <v>-846.15</v>
      </c>
      <c r="G2317" s="119">
        <v>0</v>
      </c>
      <c r="H2317" s="120">
        <f>'community services'!H102</f>
        <v>0</v>
      </c>
      <c r="I2317" s="120">
        <f>'community services'!I102</f>
        <v>0</v>
      </c>
      <c r="J2317" s="120">
        <f>'community services'!J102</f>
        <v>0</v>
      </c>
      <c r="K2317" s="123">
        <f>'community services'!K102</f>
        <v>0</v>
      </c>
    </row>
    <row r="2318" spans="1:11" x14ac:dyDescent="0.2">
      <c r="A2318" s="117" t="s">
        <v>951</v>
      </c>
      <c r="B2318" s="118" t="s">
        <v>275</v>
      </c>
      <c r="C2318" s="119">
        <v>5366</v>
      </c>
      <c r="D2318" s="119">
        <v>0</v>
      </c>
      <c r="E2318" s="119">
        <v>0</v>
      </c>
      <c r="F2318" s="119">
        <v>5366</v>
      </c>
      <c r="G2318" s="119">
        <v>0</v>
      </c>
      <c r="H2318" s="120">
        <f>'community services'!H103</f>
        <v>0</v>
      </c>
      <c r="I2318" s="120">
        <f>'community services'!I103</f>
        <v>5366</v>
      </c>
      <c r="J2318" s="120">
        <f>'community services'!J103</f>
        <v>5687.96</v>
      </c>
      <c r="K2318" s="123">
        <f>'community services'!K103</f>
        <v>6029.2376000000004</v>
      </c>
    </row>
    <row r="2319" spans="1:11" x14ac:dyDescent="0.2">
      <c r="A2319" s="117" t="s">
        <v>952</v>
      </c>
      <c r="B2319" s="118" t="s">
        <v>276</v>
      </c>
      <c r="C2319" s="119">
        <v>375749</v>
      </c>
      <c r="D2319" s="119">
        <v>22206.67</v>
      </c>
      <c r="E2319" s="119">
        <v>22740.97</v>
      </c>
      <c r="F2319" s="119">
        <v>353008.03</v>
      </c>
      <c r="G2319" s="119">
        <v>6.05</v>
      </c>
      <c r="H2319" s="120">
        <f>'community services'!H104</f>
        <v>0</v>
      </c>
      <c r="I2319" s="120">
        <f>'community services'!I104</f>
        <v>375749</v>
      </c>
      <c r="J2319" s="120">
        <f>'community services'!J104</f>
        <v>398293.94</v>
      </c>
      <c r="K2319" s="123">
        <f>'community services'!K104</f>
        <v>422191.57640000002</v>
      </c>
    </row>
    <row r="2320" spans="1:11" x14ac:dyDescent="0.2">
      <c r="A2320" s="117" t="s">
        <v>953</v>
      </c>
      <c r="B2320" s="118" t="s">
        <v>279</v>
      </c>
      <c r="C2320" s="119">
        <v>389141</v>
      </c>
      <c r="D2320" s="119">
        <v>31179.66</v>
      </c>
      <c r="E2320" s="119">
        <v>183725.33</v>
      </c>
      <c r="F2320" s="119">
        <v>205415.67</v>
      </c>
      <c r="G2320" s="119">
        <v>47.21</v>
      </c>
      <c r="H2320" s="120">
        <f>'community services'!H105</f>
        <v>0</v>
      </c>
      <c r="I2320" s="120">
        <f>'community services'!I105</f>
        <v>389141</v>
      </c>
      <c r="J2320" s="120">
        <f>'community services'!J105</f>
        <v>412489.46</v>
      </c>
      <c r="K2320" s="123">
        <f>'community services'!K105</f>
        <v>437238.82760000002</v>
      </c>
    </row>
    <row r="2321" spans="1:11" x14ac:dyDescent="0.2">
      <c r="A2321" s="117"/>
      <c r="B2321" s="118"/>
      <c r="C2321" s="119"/>
      <c r="D2321" s="119"/>
      <c r="E2321" s="119"/>
      <c r="F2321" s="119"/>
      <c r="G2321" s="119"/>
      <c r="H2321" s="120">
        <f>'community services'!H106</f>
        <v>0</v>
      </c>
      <c r="I2321" s="120">
        <f>'community services'!I106</f>
        <v>0</v>
      </c>
      <c r="J2321" s="120">
        <f>'community services'!J106</f>
        <v>0</v>
      </c>
      <c r="K2321" s="123">
        <f>'community services'!K106</f>
        <v>0</v>
      </c>
    </row>
    <row r="2322" spans="1:11" s="116" customFormat="1" ht="15" x14ac:dyDescent="0.25">
      <c r="A2322" s="111"/>
      <c r="B2322" s="112" t="s">
        <v>280</v>
      </c>
      <c r="C2322" s="113">
        <v>1775418</v>
      </c>
      <c r="D2322" s="113">
        <v>163705.43</v>
      </c>
      <c r="E2322" s="113">
        <v>526426.06999999995</v>
      </c>
      <c r="F2322" s="113">
        <v>1248991.93</v>
      </c>
      <c r="G2322" s="113">
        <v>29.65</v>
      </c>
      <c r="H2322" s="120">
        <f>'community services'!H107</f>
        <v>0</v>
      </c>
      <c r="I2322" s="120">
        <f>'community services'!I107</f>
        <v>1775418</v>
      </c>
      <c r="J2322" s="120">
        <f>'community services'!J107</f>
        <v>1881943.08</v>
      </c>
      <c r="K2322" s="123">
        <f>'community services'!K107</f>
        <v>1994859.6648000001</v>
      </c>
    </row>
    <row r="2323" spans="1:11" x14ac:dyDescent="0.2">
      <c r="A2323" s="117"/>
      <c r="B2323" s="118"/>
      <c r="C2323" s="119"/>
      <c r="D2323" s="119"/>
      <c r="E2323" s="119"/>
      <c r="F2323" s="119"/>
      <c r="G2323" s="119"/>
      <c r="H2323" s="120">
        <f>'community services'!H108</f>
        <v>0</v>
      </c>
      <c r="I2323" s="120">
        <f>'community services'!I108</f>
        <v>0</v>
      </c>
      <c r="J2323" s="120">
        <f>'community services'!J108</f>
        <v>0</v>
      </c>
      <c r="K2323" s="123">
        <f>'community services'!K108</f>
        <v>0</v>
      </c>
    </row>
    <row r="2324" spans="1:11" s="116" customFormat="1" ht="15" x14ac:dyDescent="0.25">
      <c r="A2324" s="111"/>
      <c r="B2324" s="112" t="s">
        <v>281</v>
      </c>
      <c r="C2324" s="113">
        <v>4520175</v>
      </c>
      <c r="D2324" s="113">
        <v>365637.78</v>
      </c>
      <c r="E2324" s="113">
        <v>1204048.1299999999</v>
      </c>
      <c r="F2324" s="113">
        <v>3316126.87</v>
      </c>
      <c r="G2324" s="113">
        <v>26.63</v>
      </c>
      <c r="H2324" s="120">
        <f>'community services'!H109</f>
        <v>112168</v>
      </c>
      <c r="I2324" s="120">
        <f>'community services'!I109</f>
        <v>4632343</v>
      </c>
      <c r="J2324" s="120">
        <f>'community services'!J109</f>
        <v>4910283.58</v>
      </c>
      <c r="K2324" s="123">
        <f>'community services'!K109</f>
        <v>5204900.5948000001</v>
      </c>
    </row>
    <row r="2325" spans="1:11" s="116" customFormat="1" ht="15" x14ac:dyDescent="0.25">
      <c r="A2325" s="111"/>
      <c r="B2325" s="112"/>
      <c r="C2325" s="113"/>
      <c r="D2325" s="113"/>
      <c r="E2325" s="113"/>
      <c r="F2325" s="113"/>
      <c r="G2325" s="113"/>
      <c r="H2325" s="120">
        <f>'community services'!H110</f>
        <v>0</v>
      </c>
      <c r="I2325" s="120">
        <f>'community services'!I110</f>
        <v>0</v>
      </c>
      <c r="J2325" s="120">
        <f>'community services'!J110</f>
        <v>0</v>
      </c>
      <c r="K2325" s="123">
        <f>'community services'!K110</f>
        <v>0</v>
      </c>
    </row>
    <row r="2326" spans="1:11" s="116" customFormat="1" ht="15" x14ac:dyDescent="0.25">
      <c r="A2326" s="111"/>
      <c r="B2326" s="112" t="s">
        <v>954</v>
      </c>
      <c r="C2326" s="113"/>
      <c r="D2326" s="113"/>
      <c r="E2326" s="113"/>
      <c r="F2326" s="113"/>
      <c r="G2326" s="113"/>
      <c r="H2326" s="120">
        <f>'community services'!H111</f>
        <v>0</v>
      </c>
      <c r="I2326" s="120">
        <f>'community services'!I111</f>
        <v>0</v>
      </c>
      <c r="J2326" s="120">
        <f>'community services'!J111</f>
        <v>0</v>
      </c>
      <c r="K2326" s="123">
        <f>'community services'!K111</f>
        <v>0</v>
      </c>
    </row>
    <row r="2327" spans="1:11" s="116" customFormat="1" ht="15" x14ac:dyDescent="0.25">
      <c r="A2327" s="111"/>
      <c r="B2327" s="112" t="s">
        <v>92</v>
      </c>
      <c r="C2327" s="113"/>
      <c r="D2327" s="113"/>
      <c r="E2327" s="113"/>
      <c r="F2327" s="113"/>
      <c r="G2327" s="113"/>
      <c r="H2327" s="120">
        <f>'community services'!H112</f>
        <v>0</v>
      </c>
      <c r="I2327" s="120">
        <f>'community services'!I112</f>
        <v>0</v>
      </c>
      <c r="J2327" s="120">
        <f>'community services'!J112</f>
        <v>0</v>
      </c>
      <c r="K2327" s="123">
        <f>'community services'!K112</f>
        <v>0</v>
      </c>
    </row>
    <row r="2328" spans="1:11" s="116" customFormat="1" ht="15" x14ac:dyDescent="0.25">
      <c r="A2328" s="111"/>
      <c r="B2328" s="112" t="s">
        <v>93</v>
      </c>
      <c r="C2328" s="113"/>
      <c r="D2328" s="113"/>
      <c r="E2328" s="113"/>
      <c r="F2328" s="113"/>
      <c r="G2328" s="113"/>
      <c r="H2328" s="120">
        <f>'community services'!H113</f>
        <v>0</v>
      </c>
      <c r="I2328" s="120">
        <f>'community services'!I113</f>
        <v>0</v>
      </c>
      <c r="J2328" s="120">
        <f>'community services'!J113</f>
        <v>0</v>
      </c>
      <c r="K2328" s="123">
        <f>'community services'!K113</f>
        <v>0</v>
      </c>
    </row>
    <row r="2329" spans="1:11" s="116" customFormat="1" ht="15" x14ac:dyDescent="0.25">
      <c r="A2329" s="111"/>
      <c r="B2329" s="112" t="s">
        <v>128</v>
      </c>
      <c r="C2329" s="113"/>
      <c r="D2329" s="113"/>
      <c r="E2329" s="113"/>
      <c r="F2329" s="113"/>
      <c r="G2329" s="113"/>
      <c r="H2329" s="120">
        <f>'community services'!H114</f>
        <v>0</v>
      </c>
      <c r="I2329" s="120">
        <f>'community services'!I114</f>
        <v>0</v>
      </c>
      <c r="J2329" s="120">
        <f>'community services'!J114</f>
        <v>0</v>
      </c>
      <c r="K2329" s="123">
        <f>'community services'!K114</f>
        <v>0</v>
      </c>
    </row>
    <row r="2330" spans="1:11" s="116" customFormat="1" ht="15" x14ac:dyDescent="0.25">
      <c r="A2330" s="111"/>
      <c r="B2330" s="112" t="s">
        <v>129</v>
      </c>
      <c r="C2330" s="113"/>
      <c r="D2330" s="113"/>
      <c r="E2330" s="113"/>
      <c r="F2330" s="113"/>
      <c r="G2330" s="113"/>
      <c r="H2330" s="120">
        <f>'community services'!H115</f>
        <v>0</v>
      </c>
      <c r="I2330" s="120">
        <f>'community services'!I115</f>
        <v>0</v>
      </c>
      <c r="J2330" s="120">
        <f>'community services'!J115</f>
        <v>0</v>
      </c>
      <c r="K2330" s="123">
        <f>'community services'!K115</f>
        <v>0</v>
      </c>
    </row>
    <row r="2331" spans="1:11" x14ac:dyDescent="0.2">
      <c r="A2331" s="117"/>
      <c r="B2331" s="118"/>
      <c r="C2331" s="119"/>
      <c r="D2331" s="119"/>
      <c r="E2331" s="119"/>
      <c r="F2331" s="119"/>
      <c r="G2331" s="119"/>
      <c r="H2331" s="120">
        <f>'community services'!H116</f>
        <v>0</v>
      </c>
      <c r="I2331" s="120">
        <f>'community services'!I116</f>
        <v>0</v>
      </c>
      <c r="J2331" s="120">
        <f>'community services'!J116</f>
        <v>0</v>
      </c>
      <c r="K2331" s="123">
        <f>'community services'!K116</f>
        <v>0</v>
      </c>
    </row>
    <row r="2332" spans="1:11" x14ac:dyDescent="0.2">
      <c r="A2332" s="117" t="s">
        <v>955</v>
      </c>
      <c r="B2332" s="118" t="s">
        <v>130</v>
      </c>
      <c r="C2332" s="119">
        <v>645601</v>
      </c>
      <c r="D2332" s="119">
        <v>23972.78</v>
      </c>
      <c r="E2332" s="119">
        <v>143836.68</v>
      </c>
      <c r="F2332" s="119">
        <v>501764.32</v>
      </c>
      <c r="G2332" s="119">
        <v>22.27</v>
      </c>
      <c r="H2332" s="120">
        <f>'community services'!H117</f>
        <v>0</v>
      </c>
      <c r="I2332" s="120">
        <f>'community services'!I117</f>
        <v>645601</v>
      </c>
      <c r="J2332" s="120">
        <f>'community services'!J117</f>
        <v>684337.06</v>
      </c>
      <c r="K2332" s="123">
        <f>'community services'!K117</f>
        <v>725397.28360000008</v>
      </c>
    </row>
    <row r="2333" spans="1:11" x14ac:dyDescent="0.2">
      <c r="A2333" s="117" t="s">
        <v>956</v>
      </c>
      <c r="B2333" s="118" t="s">
        <v>131</v>
      </c>
      <c r="C2333" s="119">
        <v>70291</v>
      </c>
      <c r="D2333" s="119">
        <v>0</v>
      </c>
      <c r="E2333" s="119">
        <v>0</v>
      </c>
      <c r="F2333" s="119">
        <v>70291</v>
      </c>
      <c r="G2333" s="119">
        <v>0</v>
      </c>
      <c r="H2333" s="120">
        <f>'community services'!H118</f>
        <v>0</v>
      </c>
      <c r="I2333" s="120">
        <f>'community services'!I118</f>
        <v>70291</v>
      </c>
      <c r="J2333" s="120">
        <f>'community services'!J118</f>
        <v>74508.460000000006</v>
      </c>
      <c r="K2333" s="123">
        <f>'community services'!K118</f>
        <v>78978.967600000004</v>
      </c>
    </row>
    <row r="2334" spans="1:11" x14ac:dyDescent="0.2">
      <c r="A2334" s="117" t="s">
        <v>957</v>
      </c>
      <c r="B2334" s="118" t="s">
        <v>132</v>
      </c>
      <c r="C2334" s="119">
        <v>14100</v>
      </c>
      <c r="D2334" s="119">
        <v>0</v>
      </c>
      <c r="E2334" s="119">
        <v>0</v>
      </c>
      <c r="F2334" s="119">
        <v>14100</v>
      </c>
      <c r="G2334" s="119">
        <v>0</v>
      </c>
      <c r="H2334" s="120">
        <f>'community services'!H119</f>
        <v>0</v>
      </c>
      <c r="I2334" s="120">
        <f>'community services'!I119</f>
        <v>14100</v>
      </c>
      <c r="J2334" s="120">
        <f>'community services'!J119</f>
        <v>14946</v>
      </c>
      <c r="K2334" s="123">
        <f>'community services'!K119</f>
        <v>15842.76</v>
      </c>
    </row>
    <row r="2335" spans="1:11" x14ac:dyDescent="0.2">
      <c r="A2335" s="117" t="s">
        <v>958</v>
      </c>
      <c r="B2335" s="118" t="s">
        <v>135</v>
      </c>
      <c r="C2335" s="119">
        <v>21225</v>
      </c>
      <c r="D2335" s="119">
        <v>0</v>
      </c>
      <c r="E2335" s="119">
        <v>0</v>
      </c>
      <c r="F2335" s="119">
        <v>21225</v>
      </c>
      <c r="G2335" s="119">
        <v>0</v>
      </c>
      <c r="H2335" s="120">
        <f>'community services'!H120</f>
        <v>0</v>
      </c>
      <c r="I2335" s="120">
        <f>'community services'!I120</f>
        <v>21225</v>
      </c>
      <c r="J2335" s="120">
        <f>'community services'!J120</f>
        <v>22498.5</v>
      </c>
      <c r="K2335" s="123">
        <f>'community services'!K120</f>
        <v>23848.41</v>
      </c>
    </row>
    <row r="2336" spans="1:11" x14ac:dyDescent="0.2">
      <c r="A2336" s="117" t="s">
        <v>959</v>
      </c>
      <c r="B2336" s="118" t="s">
        <v>136</v>
      </c>
      <c r="C2336" s="119">
        <v>92104</v>
      </c>
      <c r="D2336" s="119">
        <v>0</v>
      </c>
      <c r="E2336" s="119">
        <v>0</v>
      </c>
      <c r="F2336" s="119">
        <v>92104</v>
      </c>
      <c r="G2336" s="119">
        <v>0</v>
      </c>
      <c r="H2336" s="120">
        <f>'community services'!H121</f>
        <v>0</v>
      </c>
      <c r="I2336" s="120">
        <f>'community services'!I121</f>
        <v>92104</v>
      </c>
      <c r="J2336" s="120">
        <f>'community services'!J121</f>
        <v>97630.24</v>
      </c>
      <c r="K2336" s="123">
        <f>'community services'!K121</f>
        <v>103488.05440000001</v>
      </c>
    </row>
    <row r="2337" spans="1:11" x14ac:dyDescent="0.2">
      <c r="A2337" s="117" t="s">
        <v>960</v>
      </c>
      <c r="B2337" s="118" t="s">
        <v>141</v>
      </c>
      <c r="C2337" s="119">
        <v>45856</v>
      </c>
      <c r="D2337" s="119">
        <v>0</v>
      </c>
      <c r="E2337" s="119">
        <v>0</v>
      </c>
      <c r="F2337" s="119">
        <v>45856</v>
      </c>
      <c r="G2337" s="119">
        <v>0</v>
      </c>
      <c r="H2337" s="120">
        <f>'community services'!H122</f>
        <v>0</v>
      </c>
      <c r="I2337" s="120">
        <f>'community services'!I122</f>
        <v>45856</v>
      </c>
      <c r="J2337" s="120">
        <f>'community services'!J122</f>
        <v>48607.360000000001</v>
      </c>
      <c r="K2337" s="123">
        <f>'community services'!K122</f>
        <v>51523.801599999999</v>
      </c>
    </row>
    <row r="2338" spans="1:11" x14ac:dyDescent="0.2">
      <c r="A2338" s="117"/>
      <c r="B2338" s="118"/>
      <c r="C2338" s="119"/>
      <c r="D2338" s="119"/>
      <c r="E2338" s="119"/>
      <c r="F2338" s="119"/>
      <c r="G2338" s="119"/>
      <c r="H2338" s="120">
        <f>'community services'!H123</f>
        <v>0</v>
      </c>
      <c r="I2338" s="120">
        <f>'community services'!I123</f>
        <v>0</v>
      </c>
      <c r="J2338" s="120">
        <f>'community services'!J123</f>
        <v>0</v>
      </c>
      <c r="K2338" s="123">
        <f>'community services'!K123</f>
        <v>0</v>
      </c>
    </row>
    <row r="2339" spans="1:11" s="116" customFormat="1" ht="15" x14ac:dyDescent="0.25">
      <c r="A2339" s="111"/>
      <c r="B2339" s="112" t="s">
        <v>143</v>
      </c>
      <c r="C2339" s="113">
        <v>889177</v>
      </c>
      <c r="D2339" s="113">
        <v>23972.78</v>
      </c>
      <c r="E2339" s="113">
        <v>143836.68</v>
      </c>
      <c r="F2339" s="113">
        <v>745340.32</v>
      </c>
      <c r="G2339" s="113">
        <v>16.170000000000002</v>
      </c>
      <c r="H2339" s="120">
        <f>'community services'!H124</f>
        <v>0</v>
      </c>
      <c r="I2339" s="120">
        <f>'community services'!I124</f>
        <v>889177</v>
      </c>
      <c r="J2339" s="120">
        <f>'community services'!J124</f>
        <v>942527.62</v>
      </c>
      <c r="K2339" s="123">
        <f>'community services'!K124</f>
        <v>999079.27720000001</v>
      </c>
    </row>
    <row r="2340" spans="1:11" s="116" customFormat="1" ht="15" x14ac:dyDescent="0.25">
      <c r="A2340" s="111"/>
      <c r="B2340" s="112"/>
      <c r="C2340" s="113"/>
      <c r="D2340" s="113"/>
      <c r="E2340" s="113"/>
      <c r="F2340" s="113"/>
      <c r="G2340" s="113"/>
      <c r="H2340" s="120">
        <f>'community services'!H125</f>
        <v>0</v>
      </c>
      <c r="I2340" s="120">
        <f>'community services'!I125</f>
        <v>0</v>
      </c>
      <c r="J2340" s="120">
        <f>'community services'!J125</f>
        <v>0</v>
      </c>
      <c r="K2340" s="123">
        <f>'community services'!K125</f>
        <v>0</v>
      </c>
    </row>
    <row r="2341" spans="1:11" s="116" customFormat="1" ht="15" x14ac:dyDescent="0.25">
      <c r="A2341" s="111"/>
      <c r="B2341" s="112" t="s">
        <v>144</v>
      </c>
      <c r="C2341" s="113"/>
      <c r="D2341" s="113"/>
      <c r="E2341" s="113"/>
      <c r="F2341" s="113"/>
      <c r="G2341" s="113"/>
      <c r="H2341" s="120">
        <f>'community services'!H126</f>
        <v>0</v>
      </c>
      <c r="I2341" s="120">
        <f>'community services'!I126</f>
        <v>0</v>
      </c>
      <c r="J2341" s="120">
        <f>'community services'!J126</f>
        <v>0</v>
      </c>
      <c r="K2341" s="123">
        <f>'community services'!K126</f>
        <v>0</v>
      </c>
    </row>
    <row r="2342" spans="1:11" x14ac:dyDescent="0.2">
      <c r="A2342" s="117"/>
      <c r="B2342" s="118"/>
      <c r="C2342" s="119"/>
      <c r="D2342" s="119"/>
      <c r="E2342" s="119"/>
      <c r="F2342" s="119"/>
      <c r="G2342" s="119"/>
      <c r="H2342" s="120">
        <f>'community services'!H127</f>
        <v>0</v>
      </c>
      <c r="I2342" s="120">
        <f>'community services'!I127</f>
        <v>0</v>
      </c>
      <c r="J2342" s="120">
        <f>'community services'!J127</f>
        <v>0</v>
      </c>
      <c r="K2342" s="123">
        <f>'community services'!K127</f>
        <v>0</v>
      </c>
    </row>
    <row r="2343" spans="1:11" x14ac:dyDescent="0.2">
      <c r="A2343" s="117" t="s">
        <v>961</v>
      </c>
      <c r="B2343" s="118" t="s">
        <v>145</v>
      </c>
      <c r="C2343" s="119">
        <v>152</v>
      </c>
      <c r="D2343" s="119">
        <v>8.75</v>
      </c>
      <c r="E2343" s="119">
        <v>52.5</v>
      </c>
      <c r="F2343" s="119">
        <v>99.5</v>
      </c>
      <c r="G2343" s="119">
        <v>34.53</v>
      </c>
      <c r="H2343" s="120">
        <f>'community services'!H128</f>
        <v>0</v>
      </c>
      <c r="I2343" s="120">
        <f>'community services'!I128</f>
        <v>152</v>
      </c>
      <c r="J2343" s="120">
        <f>'community services'!J128</f>
        <v>161.12</v>
      </c>
      <c r="K2343" s="123">
        <f>'community services'!K128</f>
        <v>170.78720000000001</v>
      </c>
    </row>
    <row r="2344" spans="1:11" x14ac:dyDescent="0.2">
      <c r="A2344" s="117" t="s">
        <v>962</v>
      </c>
      <c r="B2344" s="118" t="s">
        <v>146</v>
      </c>
      <c r="C2344" s="119">
        <v>33595</v>
      </c>
      <c r="D2344" s="119">
        <v>0</v>
      </c>
      <c r="E2344" s="119">
        <v>0</v>
      </c>
      <c r="F2344" s="119">
        <v>33595</v>
      </c>
      <c r="G2344" s="119">
        <v>0</v>
      </c>
      <c r="H2344" s="120">
        <f>'community services'!H129</f>
        <v>0</v>
      </c>
      <c r="I2344" s="120">
        <f>'community services'!I129</f>
        <v>33595</v>
      </c>
      <c r="J2344" s="120">
        <f>'community services'!J129</f>
        <v>35610.699999999997</v>
      </c>
      <c r="K2344" s="123">
        <f>'community services'!K129</f>
        <v>37747.341999999997</v>
      </c>
    </row>
    <row r="2345" spans="1:11" x14ac:dyDescent="0.2">
      <c r="A2345" s="117" t="s">
        <v>963</v>
      </c>
      <c r="B2345" s="118" t="s">
        <v>147</v>
      </c>
      <c r="C2345" s="119">
        <v>142032</v>
      </c>
      <c r="D2345" s="119">
        <v>5274.01</v>
      </c>
      <c r="E2345" s="119">
        <v>31644.06</v>
      </c>
      <c r="F2345" s="119">
        <v>110387.94</v>
      </c>
      <c r="G2345" s="119">
        <v>22.27</v>
      </c>
      <c r="H2345" s="120">
        <f>'community services'!H130</f>
        <v>0</v>
      </c>
      <c r="I2345" s="120">
        <f>'community services'!I130</f>
        <v>142032</v>
      </c>
      <c r="J2345" s="120">
        <f>'community services'!J130</f>
        <v>150553.92000000001</v>
      </c>
      <c r="K2345" s="123">
        <f>'community services'!K130</f>
        <v>159587.15520000001</v>
      </c>
    </row>
    <row r="2346" spans="1:11" x14ac:dyDescent="0.2">
      <c r="A2346" s="117" t="s">
        <v>964</v>
      </c>
      <c r="B2346" s="118" t="s">
        <v>148</v>
      </c>
      <c r="C2346" s="119">
        <v>3569</v>
      </c>
      <c r="D2346" s="119">
        <v>148.72</v>
      </c>
      <c r="E2346" s="119">
        <v>892.32</v>
      </c>
      <c r="F2346" s="119">
        <v>2676.68</v>
      </c>
      <c r="G2346" s="119">
        <v>25</v>
      </c>
      <c r="H2346" s="120">
        <f>'community services'!H131</f>
        <v>0</v>
      </c>
      <c r="I2346" s="120">
        <f>'community services'!I131</f>
        <v>3569</v>
      </c>
      <c r="J2346" s="120">
        <f>'community services'!J131</f>
        <v>3783.14</v>
      </c>
      <c r="K2346" s="123">
        <f>'community services'!K131</f>
        <v>4010.1284000000001</v>
      </c>
    </row>
    <row r="2347" spans="1:11" x14ac:dyDescent="0.2">
      <c r="A2347" s="117"/>
      <c r="B2347" s="118"/>
      <c r="C2347" s="119"/>
      <c r="D2347" s="119"/>
      <c r="E2347" s="119"/>
      <c r="F2347" s="119"/>
      <c r="G2347" s="119"/>
      <c r="H2347" s="120">
        <f>'community services'!H132</f>
        <v>0</v>
      </c>
      <c r="I2347" s="120">
        <f>'community services'!I132</f>
        <v>0</v>
      </c>
      <c r="J2347" s="120">
        <f>'community services'!J132</f>
        <v>0</v>
      </c>
      <c r="K2347" s="123">
        <f>'community services'!K132</f>
        <v>0</v>
      </c>
    </row>
    <row r="2348" spans="1:11" s="116" customFormat="1" ht="15" x14ac:dyDescent="0.25">
      <c r="A2348" s="111"/>
      <c r="B2348" s="112" t="s">
        <v>149</v>
      </c>
      <c r="C2348" s="113">
        <v>179348</v>
      </c>
      <c r="D2348" s="113">
        <v>5431.48</v>
      </c>
      <c r="E2348" s="113">
        <v>32588.880000000001</v>
      </c>
      <c r="F2348" s="113">
        <v>146759.12</v>
      </c>
      <c r="G2348" s="113">
        <v>18.170000000000002</v>
      </c>
      <c r="H2348" s="120">
        <f>'community services'!H133</f>
        <v>0</v>
      </c>
      <c r="I2348" s="120">
        <f>'community services'!I133</f>
        <v>179348</v>
      </c>
      <c r="J2348" s="120">
        <f>'community services'!J133</f>
        <v>190108.88</v>
      </c>
      <c r="K2348" s="123">
        <f>'community services'!K133</f>
        <v>201515.41279999999</v>
      </c>
    </row>
    <row r="2349" spans="1:11" s="116" customFormat="1" ht="15" x14ac:dyDescent="0.25">
      <c r="A2349" s="111"/>
      <c r="B2349" s="112"/>
      <c r="C2349" s="113"/>
      <c r="D2349" s="113"/>
      <c r="E2349" s="113"/>
      <c r="F2349" s="113"/>
      <c r="G2349" s="113"/>
      <c r="H2349" s="120">
        <f>'community services'!H134</f>
        <v>0</v>
      </c>
      <c r="I2349" s="120">
        <f>'community services'!I134</f>
        <v>0</v>
      </c>
      <c r="J2349" s="120">
        <f>'community services'!J134</f>
        <v>0</v>
      </c>
      <c r="K2349" s="123">
        <f>'community services'!K134</f>
        <v>0</v>
      </c>
    </row>
    <row r="2350" spans="1:11" s="116" customFormat="1" ht="15" x14ac:dyDescent="0.25">
      <c r="A2350" s="111"/>
      <c r="B2350" s="112" t="s">
        <v>150</v>
      </c>
      <c r="C2350" s="113"/>
      <c r="D2350" s="113"/>
      <c r="E2350" s="113"/>
      <c r="F2350" s="113"/>
      <c r="G2350" s="113"/>
      <c r="H2350" s="120">
        <f>'community services'!H135</f>
        <v>0</v>
      </c>
      <c r="I2350" s="120">
        <f>'community services'!I135</f>
        <v>0</v>
      </c>
      <c r="J2350" s="120">
        <f>'community services'!J135</f>
        <v>0</v>
      </c>
      <c r="K2350" s="123">
        <f>'community services'!K135</f>
        <v>0</v>
      </c>
    </row>
    <row r="2351" spans="1:11" x14ac:dyDescent="0.2">
      <c r="A2351" s="117"/>
      <c r="B2351" s="118"/>
      <c r="C2351" s="119"/>
      <c r="D2351" s="119"/>
      <c r="E2351" s="119"/>
      <c r="F2351" s="119"/>
      <c r="G2351" s="119"/>
      <c r="H2351" s="120">
        <f>'community services'!H136</f>
        <v>0</v>
      </c>
      <c r="I2351" s="120">
        <f>'community services'!I136</f>
        <v>0</v>
      </c>
      <c r="J2351" s="120">
        <f>'community services'!J136</f>
        <v>0</v>
      </c>
      <c r="K2351" s="123">
        <f>'community services'!K136</f>
        <v>0</v>
      </c>
    </row>
    <row r="2352" spans="1:11" x14ac:dyDescent="0.2">
      <c r="A2352" s="117" t="s">
        <v>965</v>
      </c>
      <c r="B2352" s="118" t="s">
        <v>151</v>
      </c>
      <c r="C2352" s="119">
        <v>18340</v>
      </c>
      <c r="D2352" s="119">
        <v>0</v>
      </c>
      <c r="E2352" s="119">
        <v>0</v>
      </c>
      <c r="F2352" s="119">
        <v>18340</v>
      </c>
      <c r="G2352" s="119">
        <v>0</v>
      </c>
      <c r="H2352" s="120">
        <f>'community services'!H137</f>
        <v>0</v>
      </c>
      <c r="I2352" s="120">
        <f>'community services'!I137</f>
        <v>18340</v>
      </c>
      <c r="J2352" s="120">
        <f>'community services'!J137</f>
        <v>19440.400000000001</v>
      </c>
      <c r="K2352" s="123">
        <f>'community services'!K137</f>
        <v>20606.824000000001</v>
      </c>
    </row>
    <row r="2353" spans="1:11" x14ac:dyDescent="0.2">
      <c r="A2353" s="117" t="s">
        <v>966</v>
      </c>
      <c r="B2353" s="118" t="s">
        <v>152</v>
      </c>
      <c r="C2353" s="119">
        <v>29068</v>
      </c>
      <c r="D2353" s="119">
        <v>0</v>
      </c>
      <c r="E2353" s="119">
        <v>0</v>
      </c>
      <c r="F2353" s="119">
        <v>29068</v>
      </c>
      <c r="G2353" s="119">
        <v>0</v>
      </c>
      <c r="H2353" s="120">
        <f>'community services'!H138</f>
        <v>0</v>
      </c>
      <c r="I2353" s="120">
        <f>'community services'!I138</f>
        <v>29068</v>
      </c>
      <c r="J2353" s="120">
        <f>'community services'!J138</f>
        <v>30812.080000000002</v>
      </c>
      <c r="K2353" s="123">
        <f>'community services'!K138</f>
        <v>32660.804800000002</v>
      </c>
    </row>
    <row r="2354" spans="1:11" x14ac:dyDescent="0.2">
      <c r="A2354" s="117" t="s">
        <v>967</v>
      </c>
      <c r="B2354" s="118" t="s">
        <v>153</v>
      </c>
      <c r="C2354" s="119">
        <v>8287</v>
      </c>
      <c r="D2354" s="119">
        <v>0</v>
      </c>
      <c r="E2354" s="119">
        <v>0</v>
      </c>
      <c r="F2354" s="119">
        <v>8287</v>
      </c>
      <c r="G2354" s="119">
        <v>0</v>
      </c>
      <c r="H2354" s="120">
        <f>'community services'!H139</f>
        <v>0</v>
      </c>
      <c r="I2354" s="120">
        <f>'community services'!I139</f>
        <v>8287</v>
      </c>
      <c r="J2354" s="120">
        <f>'community services'!J139</f>
        <v>8784.2199999999993</v>
      </c>
      <c r="K2354" s="123">
        <f>'community services'!K139</f>
        <v>9311.2731999999996</v>
      </c>
    </row>
    <row r="2355" spans="1:11" x14ac:dyDescent="0.2">
      <c r="A2355" s="117"/>
      <c r="B2355" s="118"/>
      <c r="C2355" s="119"/>
      <c r="D2355" s="119"/>
      <c r="E2355" s="119"/>
      <c r="F2355" s="119"/>
      <c r="G2355" s="119"/>
      <c r="H2355" s="120">
        <f>'community services'!H140</f>
        <v>0</v>
      </c>
      <c r="I2355" s="120">
        <f>'community services'!I140</f>
        <v>0</v>
      </c>
      <c r="J2355" s="120">
        <f>'community services'!J140</f>
        <v>0</v>
      </c>
      <c r="K2355" s="123">
        <f>'community services'!K140</f>
        <v>0</v>
      </c>
    </row>
    <row r="2356" spans="1:11" s="116" customFormat="1" ht="15" x14ac:dyDescent="0.25">
      <c r="A2356" s="111"/>
      <c r="B2356" s="112" t="s">
        <v>154</v>
      </c>
      <c r="C2356" s="113">
        <v>55695</v>
      </c>
      <c r="D2356" s="113">
        <v>0</v>
      </c>
      <c r="E2356" s="113">
        <v>0</v>
      </c>
      <c r="F2356" s="113">
        <v>55695</v>
      </c>
      <c r="G2356" s="113">
        <v>0</v>
      </c>
      <c r="H2356" s="120">
        <f>'community services'!H141</f>
        <v>0</v>
      </c>
      <c r="I2356" s="120">
        <f>'community services'!I141</f>
        <v>55695</v>
      </c>
      <c r="J2356" s="120">
        <f>'community services'!J141</f>
        <v>59036.7</v>
      </c>
      <c r="K2356" s="123">
        <f>'community services'!K141</f>
        <v>62578.901999999995</v>
      </c>
    </row>
    <row r="2357" spans="1:11" s="116" customFormat="1" ht="15" x14ac:dyDescent="0.25">
      <c r="A2357" s="111"/>
      <c r="B2357" s="112"/>
      <c r="C2357" s="113"/>
      <c r="D2357" s="113"/>
      <c r="E2357" s="113"/>
      <c r="F2357" s="113"/>
      <c r="G2357" s="113"/>
      <c r="H2357" s="120">
        <f>'community services'!H142</f>
        <v>0</v>
      </c>
      <c r="I2357" s="120">
        <f>'community services'!I142</f>
        <v>0</v>
      </c>
      <c r="J2357" s="120">
        <f>'community services'!J142</f>
        <v>0</v>
      </c>
      <c r="K2357" s="123">
        <f>'community services'!K142</f>
        <v>0</v>
      </c>
    </row>
    <row r="2358" spans="1:11" s="116" customFormat="1" ht="15" x14ac:dyDescent="0.25">
      <c r="A2358" s="111"/>
      <c r="B2358" s="112" t="s">
        <v>155</v>
      </c>
      <c r="C2358" s="113">
        <v>1124220</v>
      </c>
      <c r="D2358" s="113">
        <v>29404.26</v>
      </c>
      <c r="E2358" s="113">
        <v>176425.56</v>
      </c>
      <c r="F2358" s="113">
        <v>947794.44</v>
      </c>
      <c r="G2358" s="113">
        <v>15.69</v>
      </c>
      <c r="H2358" s="120">
        <f>'community services'!H143</f>
        <v>0</v>
      </c>
      <c r="I2358" s="120">
        <f>'community services'!I143</f>
        <v>1124220</v>
      </c>
      <c r="J2358" s="120">
        <f>'community services'!J143</f>
        <v>1191673.2</v>
      </c>
      <c r="K2358" s="123">
        <f>'community services'!K143</f>
        <v>1263173.5919999999</v>
      </c>
    </row>
    <row r="2359" spans="1:11" s="116" customFormat="1" ht="15" x14ac:dyDescent="0.25">
      <c r="A2359" s="111"/>
      <c r="B2359" s="112"/>
      <c r="C2359" s="113"/>
      <c r="D2359" s="113"/>
      <c r="E2359" s="113"/>
      <c r="F2359" s="113"/>
      <c r="G2359" s="113"/>
      <c r="H2359" s="120">
        <f>'community services'!H144</f>
        <v>0</v>
      </c>
      <c r="I2359" s="120">
        <f>'community services'!I144</f>
        <v>0</v>
      </c>
      <c r="J2359" s="120">
        <f>'community services'!J144</f>
        <v>0</v>
      </c>
      <c r="K2359" s="123">
        <f>'community services'!K144</f>
        <v>0</v>
      </c>
    </row>
    <row r="2360" spans="1:11" s="116" customFormat="1" ht="15" x14ac:dyDescent="0.25">
      <c r="A2360" s="111"/>
      <c r="B2360" s="112" t="s">
        <v>156</v>
      </c>
      <c r="C2360" s="113">
        <v>1124220</v>
      </c>
      <c r="D2360" s="113">
        <v>29404.26</v>
      </c>
      <c r="E2360" s="113">
        <v>176425.56</v>
      </c>
      <c r="F2360" s="113">
        <v>947794.44</v>
      </c>
      <c r="G2360" s="113">
        <v>15.69</v>
      </c>
      <c r="H2360" s="120">
        <f>'community services'!H145</f>
        <v>0</v>
      </c>
      <c r="I2360" s="120">
        <f>'community services'!I145</f>
        <v>1124220</v>
      </c>
      <c r="J2360" s="120">
        <f>'community services'!J145</f>
        <v>1191673.2</v>
      </c>
      <c r="K2360" s="123">
        <f>'community services'!K145</f>
        <v>1263173.5919999999</v>
      </c>
    </row>
    <row r="2361" spans="1:11" x14ac:dyDescent="0.2">
      <c r="A2361" s="117"/>
      <c r="B2361" s="118"/>
      <c r="C2361" s="119"/>
      <c r="D2361" s="119"/>
      <c r="E2361" s="119"/>
      <c r="F2361" s="119"/>
      <c r="G2361" s="119"/>
      <c r="H2361" s="120">
        <f>'community services'!H146</f>
        <v>0</v>
      </c>
      <c r="I2361" s="120">
        <f>'community services'!I146</f>
        <v>0</v>
      </c>
      <c r="J2361" s="120">
        <f>'community services'!J146</f>
        <v>0</v>
      </c>
      <c r="K2361" s="123">
        <f>'community services'!K146</f>
        <v>0</v>
      </c>
    </row>
    <row r="2362" spans="1:11" s="116" customFormat="1" ht="15" x14ac:dyDescent="0.25">
      <c r="A2362" s="111"/>
      <c r="B2362" s="112" t="s">
        <v>218</v>
      </c>
      <c r="C2362" s="113"/>
      <c r="D2362" s="113"/>
      <c r="E2362" s="113"/>
      <c r="F2362" s="113"/>
      <c r="G2362" s="113"/>
      <c r="H2362" s="120">
        <f>'community services'!H147</f>
        <v>0</v>
      </c>
      <c r="I2362" s="120">
        <f>'community services'!I147</f>
        <v>0</v>
      </c>
      <c r="J2362" s="120">
        <f>'community services'!J147</f>
        <v>0</v>
      </c>
      <c r="K2362" s="123">
        <f>'community services'!K147</f>
        <v>0</v>
      </c>
    </row>
    <row r="2363" spans="1:11" x14ac:dyDescent="0.2">
      <c r="A2363" s="117"/>
      <c r="B2363" s="118"/>
      <c r="C2363" s="119"/>
      <c r="D2363" s="119"/>
      <c r="E2363" s="119"/>
      <c r="F2363" s="119"/>
      <c r="G2363" s="119"/>
      <c r="H2363" s="120">
        <f>'community services'!H148</f>
        <v>0</v>
      </c>
      <c r="I2363" s="120">
        <f>'community services'!I148</f>
        <v>0</v>
      </c>
      <c r="J2363" s="120">
        <f>'community services'!J148</f>
        <v>0</v>
      </c>
      <c r="K2363" s="123">
        <f>'community services'!K148</f>
        <v>0</v>
      </c>
    </row>
    <row r="2364" spans="1:11" x14ac:dyDescent="0.2">
      <c r="A2364" s="117" t="s">
        <v>968</v>
      </c>
      <c r="B2364" s="118" t="s">
        <v>243</v>
      </c>
      <c r="C2364" s="119">
        <v>0</v>
      </c>
      <c r="D2364" s="119">
        <v>221.75</v>
      </c>
      <c r="E2364" s="119">
        <v>1330.49</v>
      </c>
      <c r="F2364" s="119">
        <v>-1330.49</v>
      </c>
      <c r="G2364" s="119">
        <v>0</v>
      </c>
      <c r="H2364" s="120">
        <f>'community services'!H149</f>
        <v>0</v>
      </c>
      <c r="I2364" s="120">
        <f>'community services'!I149</f>
        <v>0</v>
      </c>
      <c r="J2364" s="120">
        <f>'community services'!J149</f>
        <v>0</v>
      </c>
      <c r="K2364" s="123">
        <f>'community services'!K149</f>
        <v>0</v>
      </c>
    </row>
    <row r="2365" spans="1:11" x14ac:dyDescent="0.2">
      <c r="A2365" s="117"/>
      <c r="B2365" s="118"/>
      <c r="C2365" s="119"/>
      <c r="D2365" s="119"/>
      <c r="E2365" s="119"/>
      <c r="F2365" s="119"/>
      <c r="G2365" s="119"/>
      <c r="H2365" s="120">
        <f>'community services'!H150</f>
        <v>0</v>
      </c>
      <c r="I2365" s="120">
        <f>'community services'!I150</f>
        <v>0</v>
      </c>
      <c r="J2365" s="120">
        <f>'community services'!J150</f>
        <v>0</v>
      </c>
      <c r="K2365" s="123">
        <f>'community services'!K150</f>
        <v>0</v>
      </c>
    </row>
    <row r="2366" spans="1:11" s="116" customFormat="1" ht="15" x14ac:dyDescent="0.25">
      <c r="A2366" s="111"/>
      <c r="B2366" s="112" t="s">
        <v>250</v>
      </c>
      <c r="C2366" s="113">
        <v>0</v>
      </c>
      <c r="D2366" s="113">
        <v>221.75</v>
      </c>
      <c r="E2366" s="113">
        <v>1330.49</v>
      </c>
      <c r="F2366" s="113">
        <v>-1330.49</v>
      </c>
      <c r="G2366" s="113">
        <v>0</v>
      </c>
      <c r="H2366" s="120">
        <f>'community services'!H151</f>
        <v>0</v>
      </c>
      <c r="I2366" s="120">
        <f>'community services'!I151</f>
        <v>0</v>
      </c>
      <c r="J2366" s="120">
        <f>'community services'!J151</f>
        <v>0</v>
      </c>
      <c r="K2366" s="123">
        <f>'community services'!K151</f>
        <v>0</v>
      </c>
    </row>
    <row r="2367" spans="1:11" s="116" customFormat="1" ht="15" x14ac:dyDescent="0.25">
      <c r="A2367" s="111"/>
      <c r="B2367" s="112"/>
      <c r="C2367" s="113"/>
      <c r="D2367" s="113"/>
      <c r="E2367" s="113"/>
      <c r="F2367" s="113"/>
      <c r="G2367" s="113"/>
      <c r="H2367" s="120">
        <f>'community services'!H152</f>
        <v>0</v>
      </c>
      <c r="I2367" s="120">
        <f>'community services'!I152</f>
        <v>0</v>
      </c>
      <c r="J2367" s="120">
        <f>'community services'!J152</f>
        <v>0</v>
      </c>
      <c r="K2367" s="123">
        <f>'community services'!K152</f>
        <v>0</v>
      </c>
    </row>
    <row r="2368" spans="1:11" s="116" customFormat="1" ht="15" x14ac:dyDescent="0.25">
      <c r="A2368" s="111"/>
      <c r="B2368" s="112" t="s">
        <v>266</v>
      </c>
      <c r="C2368" s="113"/>
      <c r="D2368" s="113"/>
      <c r="E2368" s="113"/>
      <c r="F2368" s="113"/>
      <c r="G2368" s="113"/>
      <c r="H2368" s="120">
        <f>'community services'!H153</f>
        <v>0</v>
      </c>
      <c r="I2368" s="120">
        <f>'community services'!I153</f>
        <v>0</v>
      </c>
      <c r="J2368" s="120">
        <f>'community services'!J153</f>
        <v>0</v>
      </c>
      <c r="K2368" s="123">
        <f>'community services'!K153</f>
        <v>0</v>
      </c>
    </row>
    <row r="2369" spans="1:11" x14ac:dyDescent="0.2">
      <c r="A2369" s="117"/>
      <c r="B2369" s="118"/>
      <c r="C2369" s="119"/>
      <c r="D2369" s="119"/>
      <c r="E2369" s="119"/>
      <c r="F2369" s="119"/>
      <c r="G2369" s="119"/>
      <c r="H2369" s="120">
        <f>'community services'!H154</f>
        <v>0</v>
      </c>
      <c r="I2369" s="120">
        <f>'community services'!I154</f>
        <v>0</v>
      </c>
      <c r="J2369" s="120">
        <f>'community services'!J154</f>
        <v>0</v>
      </c>
      <c r="K2369" s="123">
        <f>'community services'!K154</f>
        <v>0</v>
      </c>
    </row>
    <row r="2370" spans="1:11" x14ac:dyDescent="0.2">
      <c r="A2370" s="117" t="s">
        <v>969</v>
      </c>
      <c r="B2370" s="118" t="s">
        <v>268</v>
      </c>
      <c r="C2370" s="119">
        <v>3180</v>
      </c>
      <c r="D2370" s="119">
        <v>0</v>
      </c>
      <c r="E2370" s="119">
        <v>1840.75</v>
      </c>
      <c r="F2370" s="119">
        <v>1339.25</v>
      </c>
      <c r="G2370" s="119">
        <v>57.88</v>
      </c>
      <c r="H2370" s="120">
        <f>'community services'!H155</f>
        <v>0</v>
      </c>
      <c r="I2370" s="120">
        <f>'community services'!I155</f>
        <v>3180</v>
      </c>
      <c r="J2370" s="120">
        <f>'community services'!J155</f>
        <v>3370.8</v>
      </c>
      <c r="K2370" s="123">
        <f>'community services'!K155</f>
        <v>3573.0480000000002</v>
      </c>
    </row>
    <row r="2371" spans="1:11" x14ac:dyDescent="0.2">
      <c r="A2371" s="117" t="s">
        <v>970</v>
      </c>
      <c r="B2371" s="118" t="s">
        <v>269</v>
      </c>
      <c r="C2371" s="119">
        <v>6209</v>
      </c>
      <c r="D2371" s="119">
        <v>0</v>
      </c>
      <c r="E2371" s="119">
        <v>2443.13</v>
      </c>
      <c r="F2371" s="119">
        <v>3765.87</v>
      </c>
      <c r="G2371" s="119">
        <v>39.340000000000003</v>
      </c>
      <c r="H2371" s="120">
        <f>'community services'!H156</f>
        <v>0</v>
      </c>
      <c r="I2371" s="120">
        <f>'community services'!I156</f>
        <v>6209</v>
      </c>
      <c r="J2371" s="120">
        <f>'community services'!J156</f>
        <v>6581.54</v>
      </c>
      <c r="K2371" s="123">
        <f>'community services'!K156</f>
        <v>6976.4323999999997</v>
      </c>
    </row>
    <row r="2372" spans="1:11" x14ac:dyDescent="0.2">
      <c r="A2372" s="117"/>
      <c r="B2372" s="118"/>
      <c r="C2372" s="119"/>
      <c r="D2372" s="119"/>
      <c r="E2372" s="119"/>
      <c r="F2372" s="119"/>
      <c r="G2372" s="119"/>
      <c r="H2372" s="120">
        <f>'community services'!H157</f>
        <v>0</v>
      </c>
      <c r="I2372" s="120">
        <f>'community services'!I157</f>
        <v>0</v>
      </c>
      <c r="J2372" s="120">
        <f>'community services'!J157</f>
        <v>0</v>
      </c>
      <c r="K2372" s="123">
        <f>'community services'!K157</f>
        <v>0</v>
      </c>
    </row>
    <row r="2373" spans="1:11" s="116" customFormat="1" ht="15" x14ac:dyDescent="0.25">
      <c r="A2373" s="111"/>
      <c r="B2373" s="112" t="s">
        <v>280</v>
      </c>
      <c r="C2373" s="113">
        <v>9389</v>
      </c>
      <c r="D2373" s="113">
        <v>0</v>
      </c>
      <c r="E2373" s="113">
        <v>4283.88</v>
      </c>
      <c r="F2373" s="113">
        <v>5105.12</v>
      </c>
      <c r="G2373" s="113">
        <v>45.62</v>
      </c>
      <c r="H2373" s="120">
        <f>'community services'!H158</f>
        <v>0</v>
      </c>
      <c r="I2373" s="120">
        <f>'community services'!I158</f>
        <v>9389</v>
      </c>
      <c r="J2373" s="120">
        <f>'community services'!J158</f>
        <v>9952.34</v>
      </c>
      <c r="K2373" s="123">
        <f>'community services'!K158</f>
        <v>10549.4804</v>
      </c>
    </row>
    <row r="2374" spans="1:11" s="116" customFormat="1" ht="15" x14ac:dyDescent="0.25">
      <c r="A2374" s="111"/>
      <c r="B2374" s="112"/>
      <c r="C2374" s="113"/>
      <c r="D2374" s="113"/>
      <c r="E2374" s="113"/>
      <c r="F2374" s="113"/>
      <c r="G2374" s="113"/>
      <c r="H2374" s="120">
        <f>'community services'!H159</f>
        <v>0</v>
      </c>
      <c r="I2374" s="120">
        <f>'community services'!I159</f>
        <v>0</v>
      </c>
      <c r="J2374" s="120">
        <f>'community services'!J159</f>
        <v>0</v>
      </c>
      <c r="K2374" s="123">
        <f>'community services'!K159</f>
        <v>0</v>
      </c>
    </row>
    <row r="2375" spans="1:11" s="116" customFormat="1" ht="15" x14ac:dyDescent="0.25">
      <c r="A2375" s="111"/>
      <c r="B2375" s="112" t="s">
        <v>281</v>
      </c>
      <c r="C2375" s="113">
        <v>1133609</v>
      </c>
      <c r="D2375" s="113">
        <v>29626.01</v>
      </c>
      <c r="E2375" s="113">
        <v>182039.93</v>
      </c>
      <c r="F2375" s="113">
        <v>951569.07</v>
      </c>
      <c r="G2375" s="113">
        <v>16.05</v>
      </c>
      <c r="H2375" s="120">
        <f>'community services'!H160</f>
        <v>0</v>
      </c>
      <c r="I2375" s="120">
        <f>'community services'!I160</f>
        <v>1133609</v>
      </c>
      <c r="J2375" s="120">
        <f>'community services'!J160</f>
        <v>1201625.54</v>
      </c>
      <c r="K2375" s="123">
        <f>'community services'!K160</f>
        <v>1273723.0723999999</v>
      </c>
    </row>
    <row r="2376" spans="1:11" x14ac:dyDescent="0.2">
      <c r="A2376" s="117"/>
      <c r="B2376" s="118"/>
      <c r="C2376" s="119"/>
      <c r="D2376" s="119"/>
      <c r="E2376" s="119"/>
      <c r="F2376" s="119"/>
      <c r="G2376" s="119"/>
      <c r="H2376" s="120">
        <f>'community services'!H161</f>
        <v>0</v>
      </c>
      <c r="I2376" s="120">
        <f>'community services'!I161</f>
        <v>0</v>
      </c>
      <c r="J2376" s="120">
        <f>'community services'!J161</f>
        <v>0</v>
      </c>
      <c r="K2376" s="123">
        <f>'community services'!K161</f>
        <v>0</v>
      </c>
    </row>
    <row r="2377" spans="1:11" s="116" customFormat="1" ht="15" x14ac:dyDescent="0.25">
      <c r="A2377" s="111"/>
      <c r="B2377" s="112" t="s">
        <v>971</v>
      </c>
      <c r="C2377" s="113"/>
      <c r="D2377" s="113"/>
      <c r="E2377" s="113"/>
      <c r="F2377" s="113"/>
      <c r="G2377" s="113"/>
      <c r="H2377" s="120">
        <f>'community services'!H162</f>
        <v>0</v>
      </c>
      <c r="I2377" s="120">
        <f>'community services'!I162</f>
        <v>0</v>
      </c>
      <c r="J2377" s="120">
        <f>'community services'!J162</f>
        <v>0</v>
      </c>
      <c r="K2377" s="123">
        <f>'community services'!K162</f>
        <v>0</v>
      </c>
    </row>
    <row r="2378" spans="1:11" s="116" customFormat="1" ht="15" x14ac:dyDescent="0.25">
      <c r="A2378" s="111"/>
      <c r="B2378" s="112" t="s">
        <v>8</v>
      </c>
      <c r="C2378" s="113"/>
      <c r="D2378" s="113"/>
      <c r="E2378" s="113"/>
      <c r="F2378" s="113"/>
      <c r="G2378" s="113"/>
      <c r="H2378" s="120">
        <f>'community services'!H163</f>
        <v>0</v>
      </c>
      <c r="I2378" s="120">
        <f>'community services'!I163</f>
        <v>0</v>
      </c>
      <c r="J2378" s="120">
        <f>'community services'!J163</f>
        <v>0</v>
      </c>
      <c r="K2378" s="123">
        <f>'community services'!K163</f>
        <v>0</v>
      </c>
    </row>
    <row r="2379" spans="1:11" s="116" customFormat="1" ht="15" x14ac:dyDescent="0.25">
      <c r="A2379" s="111"/>
      <c r="B2379" s="112" t="s">
        <v>9</v>
      </c>
      <c r="C2379" s="113"/>
      <c r="D2379" s="113"/>
      <c r="E2379" s="113"/>
      <c r="F2379" s="113"/>
      <c r="G2379" s="113"/>
      <c r="H2379" s="120">
        <f>'community services'!H164</f>
        <v>0</v>
      </c>
      <c r="I2379" s="120">
        <f>'community services'!I164</f>
        <v>0</v>
      </c>
      <c r="J2379" s="120">
        <f>'community services'!J164</f>
        <v>0</v>
      </c>
      <c r="K2379" s="123">
        <f>'community services'!K164</f>
        <v>0</v>
      </c>
    </row>
    <row r="2380" spans="1:11" s="116" customFormat="1" ht="15" x14ac:dyDescent="0.25">
      <c r="A2380" s="111"/>
      <c r="B2380" s="112" t="s">
        <v>21</v>
      </c>
      <c r="C2380" s="113"/>
      <c r="D2380" s="113"/>
      <c r="E2380" s="113"/>
      <c r="F2380" s="113"/>
      <c r="G2380" s="113"/>
      <c r="H2380" s="120">
        <f>'community services'!H165</f>
        <v>0</v>
      </c>
      <c r="I2380" s="120">
        <f>'community services'!I165</f>
        <v>0</v>
      </c>
      <c r="J2380" s="120">
        <f>'community services'!J165</f>
        <v>0</v>
      </c>
      <c r="K2380" s="123">
        <f>'community services'!K165</f>
        <v>0</v>
      </c>
    </row>
    <row r="2381" spans="1:11" x14ac:dyDescent="0.2">
      <c r="A2381" s="117"/>
      <c r="B2381" s="118"/>
      <c r="C2381" s="119"/>
      <c r="D2381" s="119"/>
      <c r="E2381" s="119"/>
      <c r="F2381" s="119"/>
      <c r="G2381" s="119"/>
      <c r="H2381" s="120">
        <f>'community services'!H166</f>
        <v>0</v>
      </c>
      <c r="I2381" s="120">
        <f>'community services'!I166</f>
        <v>0</v>
      </c>
      <c r="J2381" s="120">
        <f>'community services'!J166</f>
        <v>0</v>
      </c>
      <c r="K2381" s="123">
        <f>'community services'!K166</f>
        <v>0</v>
      </c>
    </row>
    <row r="2382" spans="1:11" x14ac:dyDescent="0.2">
      <c r="A2382" s="117" t="s">
        <v>972</v>
      </c>
      <c r="B2382" s="118" t="s">
        <v>24</v>
      </c>
      <c r="C2382" s="119">
        <v>-783</v>
      </c>
      <c r="D2382" s="119">
        <v>-117.39</v>
      </c>
      <c r="E2382" s="119">
        <v>-795.65</v>
      </c>
      <c r="F2382" s="119">
        <v>12.65</v>
      </c>
      <c r="G2382" s="119">
        <v>101.61</v>
      </c>
      <c r="H2382" s="120">
        <f>'community services'!H167</f>
        <v>0</v>
      </c>
      <c r="I2382" s="120">
        <f>'community services'!I167</f>
        <v>-783</v>
      </c>
      <c r="J2382" s="120">
        <f>'community services'!J167</f>
        <v>-829.98</v>
      </c>
      <c r="K2382" s="123">
        <f>'community services'!K167</f>
        <v>-879.77880000000005</v>
      </c>
    </row>
    <row r="2383" spans="1:11" x14ac:dyDescent="0.2">
      <c r="A2383" s="117"/>
      <c r="B2383" s="118"/>
      <c r="C2383" s="119"/>
      <c r="D2383" s="119"/>
      <c r="E2383" s="119"/>
      <c r="F2383" s="119"/>
      <c r="G2383" s="119"/>
      <c r="H2383" s="120">
        <f>'community services'!H168</f>
        <v>0</v>
      </c>
      <c r="I2383" s="120">
        <f>'community services'!I168</f>
        <v>0</v>
      </c>
      <c r="J2383" s="120">
        <f>'community services'!J168</f>
        <v>0</v>
      </c>
      <c r="K2383" s="123">
        <f>'community services'!K168</f>
        <v>0</v>
      </c>
    </row>
    <row r="2384" spans="1:11" s="116" customFormat="1" ht="15" x14ac:dyDescent="0.25">
      <c r="A2384" s="111"/>
      <c r="B2384" s="112" t="s">
        <v>26</v>
      </c>
      <c r="C2384" s="113">
        <v>-783</v>
      </c>
      <c r="D2384" s="113">
        <v>-117.39</v>
      </c>
      <c r="E2384" s="113">
        <v>-795.65</v>
      </c>
      <c r="F2384" s="113">
        <v>12.65</v>
      </c>
      <c r="G2384" s="113">
        <v>101.61</v>
      </c>
      <c r="H2384" s="120">
        <f>'community services'!H169</f>
        <v>0</v>
      </c>
      <c r="I2384" s="120">
        <f>'community services'!I169</f>
        <v>-783</v>
      </c>
      <c r="J2384" s="120">
        <f>'community services'!J169</f>
        <v>-829.98</v>
      </c>
      <c r="K2384" s="123">
        <f>'community services'!K169</f>
        <v>-879.77880000000005</v>
      </c>
    </row>
    <row r="2385" spans="1:11" s="116" customFormat="1" ht="15" x14ac:dyDescent="0.25">
      <c r="A2385" s="111"/>
      <c r="B2385" s="112"/>
      <c r="C2385" s="113"/>
      <c r="D2385" s="113"/>
      <c r="E2385" s="113"/>
      <c r="F2385" s="113"/>
      <c r="G2385" s="113"/>
      <c r="H2385" s="120">
        <f>'community services'!H170</f>
        <v>0</v>
      </c>
      <c r="I2385" s="120">
        <f>'community services'!I170</f>
        <v>0</v>
      </c>
      <c r="J2385" s="120">
        <f>'community services'!J170</f>
        <v>0</v>
      </c>
      <c r="K2385" s="123">
        <f>'community services'!K170</f>
        <v>0</v>
      </c>
    </row>
    <row r="2386" spans="1:11" s="116" customFormat="1" ht="15" x14ac:dyDescent="0.25">
      <c r="A2386" s="111"/>
      <c r="B2386" s="112" t="s">
        <v>38</v>
      </c>
      <c r="C2386" s="113">
        <v>-783</v>
      </c>
      <c r="D2386" s="113">
        <v>-117.39</v>
      </c>
      <c r="E2386" s="113">
        <v>-795.65</v>
      </c>
      <c r="F2386" s="113">
        <v>12.65</v>
      </c>
      <c r="G2386" s="113">
        <v>101.61</v>
      </c>
      <c r="H2386" s="120">
        <f>'community services'!H171</f>
        <v>0</v>
      </c>
      <c r="I2386" s="120">
        <f>'community services'!I171</f>
        <v>-783</v>
      </c>
      <c r="J2386" s="120">
        <f>'community services'!J171</f>
        <v>-829.98</v>
      </c>
      <c r="K2386" s="123">
        <f>'community services'!K171</f>
        <v>-879.77880000000005</v>
      </c>
    </row>
    <row r="2387" spans="1:11" s="116" customFormat="1" ht="15" x14ac:dyDescent="0.25">
      <c r="A2387" s="111"/>
      <c r="B2387" s="112"/>
      <c r="C2387" s="113"/>
      <c r="D2387" s="113"/>
      <c r="E2387" s="113"/>
      <c r="F2387" s="113"/>
      <c r="G2387" s="113"/>
      <c r="H2387" s="120">
        <f>'community services'!H172</f>
        <v>0</v>
      </c>
      <c r="I2387" s="120">
        <f>'community services'!I172</f>
        <v>0</v>
      </c>
      <c r="J2387" s="120">
        <f>'community services'!J172</f>
        <v>0</v>
      </c>
      <c r="K2387" s="123">
        <f>'community services'!K172</f>
        <v>0</v>
      </c>
    </row>
    <row r="2388" spans="1:11" s="116" customFormat="1" ht="15" x14ac:dyDescent="0.25">
      <c r="A2388" s="111"/>
      <c r="B2388" s="112" t="s">
        <v>39</v>
      </c>
      <c r="C2388" s="113"/>
      <c r="D2388" s="113"/>
      <c r="E2388" s="113"/>
      <c r="F2388" s="113"/>
      <c r="G2388" s="113"/>
      <c r="H2388" s="120">
        <f>'community services'!H173</f>
        <v>0</v>
      </c>
      <c r="I2388" s="120">
        <f>'community services'!I173</f>
        <v>0</v>
      </c>
      <c r="J2388" s="120">
        <f>'community services'!J173</f>
        <v>0</v>
      </c>
      <c r="K2388" s="123">
        <f>'community services'!K173</f>
        <v>0</v>
      </c>
    </row>
    <row r="2389" spans="1:11" s="116" customFormat="1" ht="15" x14ac:dyDescent="0.25">
      <c r="A2389" s="111"/>
      <c r="B2389" s="112" t="s">
        <v>40</v>
      </c>
      <c r="C2389" s="113"/>
      <c r="D2389" s="113"/>
      <c r="E2389" s="113"/>
      <c r="F2389" s="113"/>
      <c r="G2389" s="113"/>
      <c r="H2389" s="120">
        <f>'community services'!H174</f>
        <v>0</v>
      </c>
      <c r="I2389" s="120">
        <f>'community services'!I174</f>
        <v>0</v>
      </c>
      <c r="J2389" s="120">
        <f>'community services'!J174</f>
        <v>0</v>
      </c>
      <c r="K2389" s="123">
        <f>'community services'!K174</f>
        <v>0</v>
      </c>
    </row>
    <row r="2390" spans="1:11" s="116" customFormat="1" ht="15" x14ac:dyDescent="0.25">
      <c r="A2390" s="111"/>
      <c r="B2390" s="112" t="s">
        <v>69</v>
      </c>
      <c r="C2390" s="113"/>
      <c r="D2390" s="113"/>
      <c r="E2390" s="113"/>
      <c r="F2390" s="113"/>
      <c r="G2390" s="113"/>
      <c r="H2390" s="120">
        <f>'community services'!H175</f>
        <v>0</v>
      </c>
      <c r="I2390" s="120">
        <f>'community services'!I175</f>
        <v>0</v>
      </c>
      <c r="J2390" s="120">
        <f>'community services'!J175</f>
        <v>0</v>
      </c>
      <c r="K2390" s="123">
        <f>'community services'!K175</f>
        <v>0</v>
      </c>
    </row>
    <row r="2391" spans="1:11" s="116" customFormat="1" ht="15" x14ac:dyDescent="0.25">
      <c r="A2391" s="111"/>
      <c r="B2391" s="112"/>
      <c r="C2391" s="113"/>
      <c r="D2391" s="113"/>
      <c r="E2391" s="113"/>
      <c r="F2391" s="113"/>
      <c r="G2391" s="113"/>
      <c r="H2391" s="120">
        <f>'community services'!H176</f>
        <v>0</v>
      </c>
      <c r="I2391" s="120">
        <f>'community services'!I176</f>
        <v>0</v>
      </c>
      <c r="J2391" s="120">
        <f>'community services'!J176</f>
        <v>0</v>
      </c>
      <c r="K2391" s="123">
        <f>'community services'!K176</f>
        <v>0</v>
      </c>
    </row>
    <row r="2392" spans="1:11" x14ac:dyDescent="0.2">
      <c r="A2392" s="117" t="s">
        <v>973</v>
      </c>
      <c r="B2392" s="118" t="s">
        <v>70</v>
      </c>
      <c r="C2392" s="119">
        <v>-294</v>
      </c>
      <c r="D2392" s="119">
        <v>0</v>
      </c>
      <c r="E2392" s="119">
        <v>-513.04</v>
      </c>
      <c r="F2392" s="119">
        <v>219.04</v>
      </c>
      <c r="G2392" s="119">
        <v>174.5</v>
      </c>
      <c r="H2392" s="120">
        <f>'community services'!H177</f>
        <v>0</v>
      </c>
      <c r="I2392" s="120">
        <f>'community services'!I177</f>
        <v>-294</v>
      </c>
      <c r="J2392" s="120">
        <f>'community services'!J177</f>
        <v>-311.64</v>
      </c>
      <c r="K2392" s="123">
        <f>'community services'!K177</f>
        <v>-330.33839999999998</v>
      </c>
    </row>
    <row r="2393" spans="1:11" x14ac:dyDescent="0.2">
      <c r="A2393" s="117"/>
      <c r="B2393" s="118"/>
      <c r="C2393" s="119"/>
      <c r="D2393" s="119"/>
      <c r="E2393" s="119"/>
      <c r="F2393" s="119"/>
      <c r="G2393" s="119"/>
      <c r="H2393" s="120">
        <f>'community services'!H178</f>
        <v>0</v>
      </c>
      <c r="I2393" s="120">
        <f>'community services'!I178</f>
        <v>0</v>
      </c>
      <c r="J2393" s="120">
        <f>'community services'!J178</f>
        <v>0</v>
      </c>
      <c r="K2393" s="123">
        <f>'community services'!K178</f>
        <v>0</v>
      </c>
    </row>
    <row r="2394" spans="1:11" s="116" customFormat="1" ht="15" x14ac:dyDescent="0.25">
      <c r="A2394" s="111"/>
      <c r="B2394" s="112" t="s">
        <v>76</v>
      </c>
      <c r="C2394" s="113">
        <v>-294</v>
      </c>
      <c r="D2394" s="113">
        <v>0</v>
      </c>
      <c r="E2394" s="113">
        <v>-513.04</v>
      </c>
      <c r="F2394" s="113">
        <v>219.04</v>
      </c>
      <c r="G2394" s="113">
        <v>174.5</v>
      </c>
      <c r="H2394" s="120">
        <f>'community services'!H179</f>
        <v>0</v>
      </c>
      <c r="I2394" s="120">
        <f>'community services'!I179</f>
        <v>-294</v>
      </c>
      <c r="J2394" s="120">
        <f>'community services'!J179</f>
        <v>-311.64</v>
      </c>
      <c r="K2394" s="123">
        <f>'community services'!K179</f>
        <v>-330.33839999999998</v>
      </c>
    </row>
    <row r="2395" spans="1:11" s="116" customFormat="1" ht="15" x14ac:dyDescent="0.25">
      <c r="A2395" s="111"/>
      <c r="B2395" s="112"/>
      <c r="C2395" s="113"/>
      <c r="D2395" s="113"/>
      <c r="E2395" s="113"/>
      <c r="F2395" s="113"/>
      <c r="G2395" s="113"/>
      <c r="H2395" s="120">
        <f>'community services'!H180</f>
        <v>0</v>
      </c>
      <c r="I2395" s="120">
        <f>'community services'!I180</f>
        <v>0</v>
      </c>
      <c r="J2395" s="120">
        <f>'community services'!J180</f>
        <v>0</v>
      </c>
      <c r="K2395" s="123">
        <f>'community services'!K180</f>
        <v>0</v>
      </c>
    </row>
    <row r="2396" spans="1:11" s="116" customFormat="1" ht="15" x14ac:dyDescent="0.25">
      <c r="A2396" s="111"/>
      <c r="B2396" s="112" t="s">
        <v>77</v>
      </c>
      <c r="C2396" s="113"/>
      <c r="D2396" s="113"/>
      <c r="E2396" s="113"/>
      <c r="F2396" s="113"/>
      <c r="G2396" s="113"/>
      <c r="H2396" s="120">
        <f>'community services'!H181</f>
        <v>0</v>
      </c>
      <c r="I2396" s="120">
        <f>'community services'!I181</f>
        <v>0</v>
      </c>
      <c r="J2396" s="120">
        <f>'community services'!J181</f>
        <v>0</v>
      </c>
      <c r="K2396" s="123">
        <f>'community services'!K181</f>
        <v>0</v>
      </c>
    </row>
    <row r="2397" spans="1:11" x14ac:dyDescent="0.2">
      <c r="A2397" s="117"/>
      <c r="B2397" s="118"/>
      <c r="C2397" s="119"/>
      <c r="D2397" s="119"/>
      <c r="E2397" s="119"/>
      <c r="F2397" s="119"/>
      <c r="G2397" s="119"/>
      <c r="H2397" s="120">
        <f>'community services'!H182</f>
        <v>0</v>
      </c>
      <c r="I2397" s="120">
        <f>'community services'!I182</f>
        <v>0</v>
      </c>
      <c r="J2397" s="120">
        <f>'community services'!J182</f>
        <v>0</v>
      </c>
      <c r="K2397" s="123">
        <f>'community services'!K182</f>
        <v>0</v>
      </c>
    </row>
    <row r="2398" spans="1:11" x14ac:dyDescent="0.2">
      <c r="A2398" s="117" t="s">
        <v>974</v>
      </c>
      <c r="B2398" s="118" t="s">
        <v>78</v>
      </c>
      <c r="C2398" s="119">
        <v>-268878</v>
      </c>
      <c r="D2398" s="119">
        <v>-2183.2399999999998</v>
      </c>
      <c r="E2398" s="119">
        <v>-77168.240000000005</v>
      </c>
      <c r="F2398" s="119">
        <v>-191709.76</v>
      </c>
      <c r="G2398" s="119">
        <v>28.7</v>
      </c>
      <c r="H2398" s="120">
        <f>'community services'!H183</f>
        <v>0</v>
      </c>
      <c r="I2398" s="120">
        <f>'community services'!I183</f>
        <v>-268878</v>
      </c>
      <c r="J2398" s="120">
        <f>'community services'!J183</f>
        <v>-285010.68</v>
      </c>
      <c r="K2398" s="123">
        <f>'community services'!K183</f>
        <v>-302111.32079999999</v>
      </c>
    </row>
    <row r="2399" spans="1:11" x14ac:dyDescent="0.2">
      <c r="A2399" s="117"/>
      <c r="B2399" s="118"/>
      <c r="C2399" s="119"/>
      <c r="D2399" s="119"/>
      <c r="E2399" s="119"/>
      <c r="F2399" s="119"/>
      <c r="G2399" s="119"/>
      <c r="H2399" s="120">
        <f>'community services'!H184</f>
        <v>0</v>
      </c>
      <c r="I2399" s="120">
        <f>'community services'!I184</f>
        <v>0</v>
      </c>
      <c r="J2399" s="120">
        <f>'community services'!J184</f>
        <v>0</v>
      </c>
      <c r="K2399" s="123">
        <f>'community services'!K184</f>
        <v>0</v>
      </c>
    </row>
    <row r="2400" spans="1:11" s="116" customFormat="1" ht="15" x14ac:dyDescent="0.25">
      <c r="A2400" s="111"/>
      <c r="B2400" s="112" t="s">
        <v>79</v>
      </c>
      <c r="C2400" s="113">
        <v>-268878</v>
      </c>
      <c r="D2400" s="113">
        <v>-2183.2399999999998</v>
      </c>
      <c r="E2400" s="113">
        <v>-77168.240000000005</v>
      </c>
      <c r="F2400" s="113">
        <v>-191709.76</v>
      </c>
      <c r="G2400" s="113">
        <v>28.7</v>
      </c>
      <c r="H2400" s="120">
        <f>'community services'!H185</f>
        <v>0</v>
      </c>
      <c r="I2400" s="120">
        <f>'community services'!I185</f>
        <v>-268878</v>
      </c>
      <c r="J2400" s="120">
        <f>'community services'!J185</f>
        <v>-285010.68</v>
      </c>
      <c r="K2400" s="123">
        <f>'community services'!K185</f>
        <v>-302111.32079999999</v>
      </c>
    </row>
    <row r="2401" spans="1:11" s="116" customFormat="1" ht="15" x14ac:dyDescent="0.25">
      <c r="A2401" s="111"/>
      <c r="B2401" s="112"/>
      <c r="C2401" s="113"/>
      <c r="D2401" s="113"/>
      <c r="E2401" s="113"/>
      <c r="F2401" s="113"/>
      <c r="G2401" s="113"/>
      <c r="H2401" s="120">
        <f>'community services'!H186</f>
        <v>0</v>
      </c>
      <c r="I2401" s="120">
        <f>'community services'!I186</f>
        <v>0</v>
      </c>
      <c r="J2401" s="120">
        <f>'community services'!J186</f>
        <v>0</v>
      </c>
      <c r="K2401" s="123">
        <f>'community services'!K186</f>
        <v>0</v>
      </c>
    </row>
    <row r="2402" spans="1:11" s="116" customFormat="1" ht="15" x14ac:dyDescent="0.25">
      <c r="A2402" s="111"/>
      <c r="B2402" s="112" t="s">
        <v>80</v>
      </c>
      <c r="C2402" s="113"/>
      <c r="D2402" s="113"/>
      <c r="E2402" s="113"/>
      <c r="F2402" s="113"/>
      <c r="G2402" s="113"/>
      <c r="H2402" s="120">
        <f>'community services'!H187</f>
        <v>0</v>
      </c>
      <c r="I2402" s="120">
        <f>'community services'!I187</f>
        <v>0</v>
      </c>
      <c r="J2402" s="120">
        <f>'community services'!J187</f>
        <v>0</v>
      </c>
      <c r="K2402" s="123">
        <f>'community services'!K187</f>
        <v>0</v>
      </c>
    </row>
    <row r="2403" spans="1:11" x14ac:dyDescent="0.2">
      <c r="A2403" s="117"/>
      <c r="B2403" s="118"/>
      <c r="C2403" s="119"/>
      <c r="D2403" s="119"/>
      <c r="E2403" s="119"/>
      <c r="F2403" s="119"/>
      <c r="G2403" s="119"/>
      <c r="H2403" s="120">
        <f>'community services'!H188</f>
        <v>0</v>
      </c>
      <c r="I2403" s="120">
        <f>'community services'!I188</f>
        <v>0</v>
      </c>
      <c r="J2403" s="120">
        <f>'community services'!J188</f>
        <v>0</v>
      </c>
      <c r="K2403" s="123">
        <f>'community services'!K188</f>
        <v>0</v>
      </c>
    </row>
    <row r="2404" spans="1:11" x14ac:dyDescent="0.2">
      <c r="A2404" s="117" t="s">
        <v>975</v>
      </c>
      <c r="B2404" s="118" t="s">
        <v>83</v>
      </c>
      <c r="C2404" s="119">
        <v>-2083</v>
      </c>
      <c r="D2404" s="119">
        <v>0</v>
      </c>
      <c r="E2404" s="119">
        <v>-619</v>
      </c>
      <c r="F2404" s="119">
        <v>-1464</v>
      </c>
      <c r="G2404" s="119">
        <v>29.71</v>
      </c>
      <c r="H2404" s="120">
        <f>'community services'!H189</f>
        <v>0</v>
      </c>
      <c r="I2404" s="120">
        <f>'community services'!I189</f>
        <v>-2083</v>
      </c>
      <c r="J2404" s="120">
        <f>'community services'!J189</f>
        <v>-2207.98</v>
      </c>
      <c r="K2404" s="123">
        <f>'community services'!K189</f>
        <v>-2340.4587999999999</v>
      </c>
    </row>
    <row r="2405" spans="1:11" x14ac:dyDescent="0.2">
      <c r="A2405" s="117"/>
      <c r="B2405" s="118"/>
      <c r="C2405" s="119"/>
      <c r="D2405" s="119"/>
      <c r="E2405" s="119"/>
      <c r="F2405" s="119"/>
      <c r="G2405" s="119"/>
      <c r="H2405" s="120">
        <f>'community services'!H190</f>
        <v>0</v>
      </c>
      <c r="I2405" s="120">
        <f>'community services'!I190</f>
        <v>0</v>
      </c>
      <c r="J2405" s="120">
        <f>'community services'!J190</f>
        <v>0</v>
      </c>
      <c r="K2405" s="123">
        <f>'community services'!K190</f>
        <v>0</v>
      </c>
    </row>
    <row r="2406" spans="1:11" s="116" customFormat="1" ht="15" x14ac:dyDescent="0.25">
      <c r="A2406" s="111"/>
      <c r="B2406" s="112" t="s">
        <v>89</v>
      </c>
      <c r="C2406" s="113">
        <v>-2083</v>
      </c>
      <c r="D2406" s="113">
        <v>0</v>
      </c>
      <c r="E2406" s="113">
        <v>-619</v>
      </c>
      <c r="F2406" s="113">
        <v>-1464</v>
      </c>
      <c r="G2406" s="113">
        <v>29.71</v>
      </c>
      <c r="H2406" s="120">
        <f>'community services'!H191</f>
        <v>0</v>
      </c>
      <c r="I2406" s="120">
        <f>'community services'!I191</f>
        <v>-2083</v>
      </c>
      <c r="J2406" s="120">
        <f>'community services'!J191</f>
        <v>-2207.98</v>
      </c>
      <c r="K2406" s="123">
        <f>'community services'!K191</f>
        <v>-2340.4587999999999</v>
      </c>
    </row>
    <row r="2407" spans="1:11" s="116" customFormat="1" ht="15" x14ac:dyDescent="0.25">
      <c r="A2407" s="111"/>
      <c r="B2407" s="112"/>
      <c r="C2407" s="113"/>
      <c r="D2407" s="113"/>
      <c r="E2407" s="113"/>
      <c r="F2407" s="113"/>
      <c r="G2407" s="113"/>
      <c r="H2407" s="120">
        <f>'community services'!H192</f>
        <v>0</v>
      </c>
      <c r="I2407" s="120">
        <f>'community services'!I192</f>
        <v>0</v>
      </c>
      <c r="J2407" s="120">
        <f>'community services'!J192</f>
        <v>0</v>
      </c>
      <c r="K2407" s="123">
        <f>'community services'!K192</f>
        <v>0</v>
      </c>
    </row>
    <row r="2408" spans="1:11" s="116" customFormat="1" ht="15" x14ac:dyDescent="0.25">
      <c r="A2408" s="111"/>
      <c r="B2408" s="112" t="s">
        <v>90</v>
      </c>
      <c r="C2408" s="113">
        <v>-271255</v>
      </c>
      <c r="D2408" s="113">
        <v>-2183.2399999999998</v>
      </c>
      <c r="E2408" s="113">
        <v>-78300.28</v>
      </c>
      <c r="F2408" s="113">
        <v>-192954.72</v>
      </c>
      <c r="G2408" s="113">
        <v>28.86</v>
      </c>
      <c r="H2408" s="120">
        <f>'community services'!H193</f>
        <v>0</v>
      </c>
      <c r="I2408" s="120">
        <f>'community services'!I193</f>
        <v>-271255</v>
      </c>
      <c r="J2408" s="120">
        <f>'community services'!J193</f>
        <v>-287530.3</v>
      </c>
      <c r="K2408" s="123">
        <f>'community services'!K193</f>
        <v>-304782.11800000002</v>
      </c>
    </row>
    <row r="2409" spans="1:11" s="116" customFormat="1" ht="15" x14ac:dyDescent="0.25">
      <c r="A2409" s="111"/>
      <c r="B2409" s="112"/>
      <c r="C2409" s="113"/>
      <c r="D2409" s="113"/>
      <c r="E2409" s="113"/>
      <c r="F2409" s="113"/>
      <c r="G2409" s="113"/>
      <c r="H2409" s="120">
        <f>'community services'!H194</f>
        <v>0</v>
      </c>
      <c r="I2409" s="120">
        <f>'community services'!I194</f>
        <v>0</v>
      </c>
      <c r="J2409" s="120">
        <f>'community services'!J194</f>
        <v>0</v>
      </c>
      <c r="K2409" s="123">
        <f>'community services'!K194</f>
        <v>0</v>
      </c>
    </row>
    <row r="2410" spans="1:11" s="116" customFormat="1" ht="15" x14ac:dyDescent="0.25">
      <c r="A2410" s="111"/>
      <c r="B2410" s="112" t="s">
        <v>91</v>
      </c>
      <c r="C2410" s="113">
        <v>-272038</v>
      </c>
      <c r="D2410" s="113">
        <v>-2300.63</v>
      </c>
      <c r="E2410" s="113">
        <v>-79095.929999999993</v>
      </c>
      <c r="F2410" s="113">
        <v>-192942.07</v>
      </c>
      <c r="G2410" s="113">
        <v>29.07</v>
      </c>
      <c r="H2410" s="120">
        <f>'community services'!H195</f>
        <v>0</v>
      </c>
      <c r="I2410" s="120">
        <f>'community services'!I195</f>
        <v>-272038</v>
      </c>
      <c r="J2410" s="120">
        <f>'community services'!J195</f>
        <v>-288360.28000000003</v>
      </c>
      <c r="K2410" s="123">
        <f>'community services'!K195</f>
        <v>-305661.89680000005</v>
      </c>
    </row>
    <row r="2411" spans="1:11" s="116" customFormat="1" ht="15" x14ac:dyDescent="0.25">
      <c r="A2411" s="111"/>
      <c r="B2411" s="112"/>
      <c r="C2411" s="113"/>
      <c r="D2411" s="113"/>
      <c r="E2411" s="113"/>
      <c r="F2411" s="113"/>
      <c r="G2411" s="113"/>
      <c r="H2411" s="120">
        <f>'community services'!H196</f>
        <v>0</v>
      </c>
      <c r="I2411" s="120">
        <f>'community services'!I196</f>
        <v>0</v>
      </c>
      <c r="J2411" s="120">
        <f>'community services'!J196</f>
        <v>0</v>
      </c>
      <c r="K2411" s="123">
        <f>'community services'!K196</f>
        <v>0</v>
      </c>
    </row>
    <row r="2412" spans="1:11" s="116" customFormat="1" ht="15" x14ac:dyDescent="0.25">
      <c r="A2412" s="111"/>
      <c r="B2412" s="112" t="s">
        <v>92</v>
      </c>
      <c r="C2412" s="113"/>
      <c r="D2412" s="113"/>
      <c r="E2412" s="113"/>
      <c r="F2412" s="113"/>
      <c r="G2412" s="113"/>
      <c r="H2412" s="120">
        <f>'community services'!H197</f>
        <v>0</v>
      </c>
      <c r="I2412" s="120">
        <f>'community services'!I197</f>
        <v>0</v>
      </c>
      <c r="J2412" s="120">
        <f>'community services'!J197</f>
        <v>0</v>
      </c>
      <c r="K2412" s="123">
        <f>'community services'!K197</f>
        <v>0</v>
      </c>
    </row>
    <row r="2413" spans="1:11" s="116" customFormat="1" ht="15" x14ac:dyDescent="0.25">
      <c r="A2413" s="111"/>
      <c r="B2413" s="112" t="s">
        <v>93</v>
      </c>
      <c r="C2413" s="113"/>
      <c r="D2413" s="113"/>
      <c r="E2413" s="113"/>
      <c r="F2413" s="113"/>
      <c r="G2413" s="113"/>
      <c r="H2413" s="120">
        <f>'community services'!H198</f>
        <v>0</v>
      </c>
      <c r="I2413" s="120">
        <f>'community services'!I198</f>
        <v>0</v>
      </c>
      <c r="J2413" s="120">
        <f>'community services'!J198</f>
        <v>0</v>
      </c>
      <c r="K2413" s="123">
        <f>'community services'!K198</f>
        <v>0</v>
      </c>
    </row>
    <row r="2414" spans="1:11" s="116" customFormat="1" ht="15" x14ac:dyDescent="0.25">
      <c r="A2414" s="111"/>
      <c r="B2414" s="112" t="s">
        <v>128</v>
      </c>
      <c r="C2414" s="113"/>
      <c r="D2414" s="113"/>
      <c r="E2414" s="113"/>
      <c r="F2414" s="113"/>
      <c r="G2414" s="113"/>
      <c r="H2414" s="120">
        <f>'community services'!H199</f>
        <v>0</v>
      </c>
      <c r="I2414" s="120">
        <f>'community services'!I199</f>
        <v>0</v>
      </c>
      <c r="J2414" s="120">
        <f>'community services'!J199</f>
        <v>0</v>
      </c>
      <c r="K2414" s="123">
        <f>'community services'!K199</f>
        <v>0</v>
      </c>
    </row>
    <row r="2415" spans="1:11" s="116" customFormat="1" ht="15" x14ac:dyDescent="0.25">
      <c r="A2415" s="111"/>
      <c r="B2415" s="112" t="s">
        <v>129</v>
      </c>
      <c r="C2415" s="113"/>
      <c r="D2415" s="113"/>
      <c r="E2415" s="113"/>
      <c r="F2415" s="113"/>
      <c r="G2415" s="113"/>
      <c r="H2415" s="120">
        <f>'community services'!H200</f>
        <v>0</v>
      </c>
      <c r="I2415" s="120">
        <f>'community services'!I200</f>
        <v>0</v>
      </c>
      <c r="J2415" s="120">
        <f>'community services'!J200</f>
        <v>0</v>
      </c>
      <c r="K2415" s="123">
        <f>'community services'!K200</f>
        <v>0</v>
      </c>
    </row>
    <row r="2416" spans="1:11" x14ac:dyDescent="0.2">
      <c r="A2416" s="117"/>
      <c r="B2416" s="118"/>
      <c r="C2416" s="119"/>
      <c r="D2416" s="119"/>
      <c r="E2416" s="119"/>
      <c r="F2416" s="119"/>
      <c r="G2416" s="119"/>
      <c r="H2416" s="120">
        <f>'community services'!H201</f>
        <v>0</v>
      </c>
      <c r="I2416" s="120">
        <f>'community services'!I201</f>
        <v>0</v>
      </c>
      <c r="J2416" s="120">
        <f>'community services'!J201</f>
        <v>0</v>
      </c>
      <c r="K2416" s="123">
        <f>'community services'!K201</f>
        <v>0</v>
      </c>
    </row>
    <row r="2417" spans="1:11" x14ac:dyDescent="0.2">
      <c r="A2417" s="117" t="s">
        <v>976</v>
      </c>
      <c r="B2417" s="118" t="s">
        <v>130</v>
      </c>
      <c r="C2417" s="119">
        <v>592015</v>
      </c>
      <c r="D2417" s="119">
        <v>81867.820000000007</v>
      </c>
      <c r="E2417" s="119">
        <v>491206.92</v>
      </c>
      <c r="F2417" s="119">
        <v>100808.08</v>
      </c>
      <c r="G2417" s="119">
        <v>82.97</v>
      </c>
      <c r="H2417" s="120">
        <f>'community services'!H202</f>
        <v>0</v>
      </c>
      <c r="I2417" s="120">
        <f>'community services'!I202</f>
        <v>592015</v>
      </c>
      <c r="J2417" s="120">
        <f>'community services'!J202</f>
        <v>627535.9</v>
      </c>
      <c r="K2417" s="123">
        <f>'community services'!K202</f>
        <v>665188.054</v>
      </c>
    </row>
    <row r="2418" spans="1:11" x14ac:dyDescent="0.2">
      <c r="A2418" s="117" t="s">
        <v>977</v>
      </c>
      <c r="B2418" s="118" t="s">
        <v>131</v>
      </c>
      <c r="C2418" s="119">
        <v>57580</v>
      </c>
      <c r="D2418" s="119">
        <v>0</v>
      </c>
      <c r="E2418" s="119">
        <v>0</v>
      </c>
      <c r="F2418" s="119">
        <v>57580</v>
      </c>
      <c r="G2418" s="119">
        <v>0</v>
      </c>
      <c r="H2418" s="120">
        <f>'community services'!H203</f>
        <v>0</v>
      </c>
      <c r="I2418" s="120">
        <f>'community services'!I203</f>
        <v>57580</v>
      </c>
      <c r="J2418" s="120">
        <f>'community services'!J203</f>
        <v>61034.8</v>
      </c>
      <c r="K2418" s="123">
        <f>'community services'!K203</f>
        <v>64696.888000000006</v>
      </c>
    </row>
    <row r="2419" spans="1:11" x14ac:dyDescent="0.2">
      <c r="A2419" s="117" t="s">
        <v>978</v>
      </c>
      <c r="B2419" s="118" t="s">
        <v>132</v>
      </c>
      <c r="C2419" s="119">
        <v>24000</v>
      </c>
      <c r="D2419" s="119">
        <v>3172.75</v>
      </c>
      <c r="E2419" s="119">
        <v>19036.5</v>
      </c>
      <c r="F2419" s="119">
        <v>4963.5</v>
      </c>
      <c r="G2419" s="119">
        <v>79.31</v>
      </c>
      <c r="H2419" s="120">
        <f>'community services'!H204</f>
        <v>0</v>
      </c>
      <c r="I2419" s="120">
        <f>'community services'!I204</f>
        <v>24000</v>
      </c>
      <c r="J2419" s="120">
        <f>'community services'!J204</f>
        <v>25440</v>
      </c>
      <c r="K2419" s="123">
        <f>'community services'!K204</f>
        <v>26966.400000000001</v>
      </c>
    </row>
    <row r="2420" spans="1:11" x14ac:dyDescent="0.2">
      <c r="A2420" s="117" t="s">
        <v>979</v>
      </c>
      <c r="B2420" s="118" t="s">
        <v>133</v>
      </c>
      <c r="C2420" s="119">
        <v>6264</v>
      </c>
      <c r="D2420" s="119">
        <v>0</v>
      </c>
      <c r="E2420" s="119">
        <v>0</v>
      </c>
      <c r="F2420" s="119">
        <v>6264</v>
      </c>
      <c r="G2420" s="119">
        <v>0</v>
      </c>
      <c r="H2420" s="120">
        <f>'community services'!H205</f>
        <v>0</v>
      </c>
      <c r="I2420" s="120">
        <f>'community services'!I205</f>
        <v>6264</v>
      </c>
      <c r="J2420" s="120">
        <f>'community services'!J205</f>
        <v>6639.84</v>
      </c>
      <c r="K2420" s="123">
        <f>'community services'!K205</f>
        <v>7038.2304000000004</v>
      </c>
    </row>
    <row r="2421" spans="1:11" x14ac:dyDescent="0.2">
      <c r="A2421" s="117" t="s">
        <v>980</v>
      </c>
      <c r="B2421" s="118" t="s">
        <v>135</v>
      </c>
      <c r="C2421" s="119">
        <v>19463</v>
      </c>
      <c r="D2421" s="119">
        <v>0</v>
      </c>
      <c r="E2421" s="119">
        <v>0</v>
      </c>
      <c r="F2421" s="119">
        <v>19463</v>
      </c>
      <c r="G2421" s="119">
        <v>0</v>
      </c>
      <c r="H2421" s="120">
        <f>'community services'!H206</f>
        <v>0</v>
      </c>
      <c r="I2421" s="120">
        <f>'community services'!I206</f>
        <v>19463</v>
      </c>
      <c r="J2421" s="120">
        <f>'community services'!J206</f>
        <v>20630.78</v>
      </c>
      <c r="K2421" s="123">
        <f>'community services'!K206</f>
        <v>21868.626799999998</v>
      </c>
    </row>
    <row r="2422" spans="1:11" x14ac:dyDescent="0.2">
      <c r="A2422" s="117" t="s">
        <v>981</v>
      </c>
      <c r="B2422" s="118" t="s">
        <v>136</v>
      </c>
      <c r="C2422" s="119">
        <v>148003</v>
      </c>
      <c r="D2422" s="119">
        <v>20466.95</v>
      </c>
      <c r="E2422" s="119">
        <v>122801.7</v>
      </c>
      <c r="F2422" s="119">
        <v>25201.3</v>
      </c>
      <c r="G2422" s="119">
        <v>82.97</v>
      </c>
      <c r="H2422" s="120">
        <f>'community services'!H207</f>
        <v>0</v>
      </c>
      <c r="I2422" s="120">
        <f>'community services'!I207</f>
        <v>148003</v>
      </c>
      <c r="J2422" s="120">
        <f>'community services'!J207</f>
        <v>156883.18</v>
      </c>
      <c r="K2422" s="123">
        <f>'community services'!K207</f>
        <v>166296.17079999999</v>
      </c>
    </row>
    <row r="2423" spans="1:11" x14ac:dyDescent="0.2">
      <c r="A2423" s="117" t="s">
        <v>982</v>
      </c>
      <c r="B2423" s="118" t="s">
        <v>138</v>
      </c>
      <c r="C2423" s="119">
        <v>11840</v>
      </c>
      <c r="D2423" s="119">
        <v>0</v>
      </c>
      <c r="E2423" s="119">
        <v>0</v>
      </c>
      <c r="F2423" s="119">
        <v>11840</v>
      </c>
      <c r="G2423" s="119">
        <v>0</v>
      </c>
      <c r="H2423" s="120">
        <f>'community services'!H208</f>
        <v>0</v>
      </c>
      <c r="I2423" s="120">
        <f>'community services'!I208</f>
        <v>11840</v>
      </c>
      <c r="J2423" s="120">
        <f>'community services'!J208</f>
        <v>12550.4</v>
      </c>
      <c r="K2423" s="123">
        <f>'community services'!K208</f>
        <v>13303.423999999999</v>
      </c>
    </row>
    <row r="2424" spans="1:11" x14ac:dyDescent="0.2">
      <c r="A2424" s="117" t="s">
        <v>983</v>
      </c>
      <c r="B2424" s="118" t="s">
        <v>142</v>
      </c>
      <c r="C2424" s="119">
        <v>15692</v>
      </c>
      <c r="D2424" s="119">
        <v>1307.7</v>
      </c>
      <c r="E2424" s="119">
        <v>7846.2</v>
      </c>
      <c r="F2424" s="119">
        <v>7845.8</v>
      </c>
      <c r="G2424" s="119">
        <v>50</v>
      </c>
      <c r="H2424" s="120">
        <f>'community services'!H209</f>
        <v>0</v>
      </c>
      <c r="I2424" s="120">
        <f>'community services'!I209</f>
        <v>15692</v>
      </c>
      <c r="J2424" s="120">
        <f>'community services'!J209</f>
        <v>16633.52</v>
      </c>
      <c r="K2424" s="123">
        <f>'community services'!K209</f>
        <v>17631.531200000001</v>
      </c>
    </row>
    <row r="2425" spans="1:11" x14ac:dyDescent="0.2">
      <c r="A2425" s="117"/>
      <c r="B2425" s="118"/>
      <c r="C2425" s="119"/>
      <c r="D2425" s="119"/>
      <c r="E2425" s="119"/>
      <c r="F2425" s="119"/>
      <c r="G2425" s="119"/>
      <c r="H2425" s="120">
        <f>'community services'!H210</f>
        <v>0</v>
      </c>
      <c r="I2425" s="120">
        <f>'community services'!I210</f>
        <v>0</v>
      </c>
      <c r="J2425" s="120">
        <f>'community services'!J210</f>
        <v>0</v>
      </c>
      <c r="K2425" s="123">
        <f>'community services'!K210</f>
        <v>0</v>
      </c>
    </row>
    <row r="2426" spans="1:11" s="116" customFormat="1" ht="15" x14ac:dyDescent="0.25">
      <c r="A2426" s="111"/>
      <c r="B2426" s="112" t="s">
        <v>143</v>
      </c>
      <c r="C2426" s="113">
        <v>874857</v>
      </c>
      <c r="D2426" s="113">
        <v>106815.22</v>
      </c>
      <c r="E2426" s="113">
        <v>640891.31999999995</v>
      </c>
      <c r="F2426" s="113">
        <v>233965.68</v>
      </c>
      <c r="G2426" s="113">
        <v>73.25</v>
      </c>
      <c r="H2426" s="120">
        <f>'community services'!H211</f>
        <v>0</v>
      </c>
      <c r="I2426" s="120">
        <f>'community services'!I211</f>
        <v>874857</v>
      </c>
      <c r="J2426" s="120">
        <f>'community services'!J211</f>
        <v>927348.42</v>
      </c>
      <c r="K2426" s="123">
        <f>'community services'!K211</f>
        <v>982989.32520000008</v>
      </c>
    </row>
    <row r="2427" spans="1:11" s="116" customFormat="1" ht="15" x14ac:dyDescent="0.25">
      <c r="A2427" s="111"/>
      <c r="B2427" s="112"/>
      <c r="C2427" s="113"/>
      <c r="D2427" s="113"/>
      <c r="E2427" s="113"/>
      <c r="F2427" s="113"/>
      <c r="G2427" s="113"/>
      <c r="H2427" s="120">
        <f>'community services'!H212</f>
        <v>0</v>
      </c>
      <c r="I2427" s="120">
        <f>'community services'!I212</f>
        <v>0</v>
      </c>
      <c r="J2427" s="120">
        <f>'community services'!J212</f>
        <v>0</v>
      </c>
      <c r="K2427" s="123">
        <f>'community services'!K212</f>
        <v>0</v>
      </c>
    </row>
    <row r="2428" spans="1:11" s="116" customFormat="1" ht="15" x14ac:dyDescent="0.25">
      <c r="A2428" s="111"/>
      <c r="B2428" s="112" t="s">
        <v>144</v>
      </c>
      <c r="C2428" s="113"/>
      <c r="D2428" s="113"/>
      <c r="E2428" s="113"/>
      <c r="F2428" s="113"/>
      <c r="G2428" s="113"/>
      <c r="H2428" s="120">
        <f>'community services'!H213</f>
        <v>0</v>
      </c>
      <c r="I2428" s="120">
        <f>'community services'!I213</f>
        <v>0</v>
      </c>
      <c r="J2428" s="120">
        <f>'community services'!J213</f>
        <v>0</v>
      </c>
      <c r="K2428" s="123">
        <f>'community services'!K213</f>
        <v>0</v>
      </c>
    </row>
    <row r="2429" spans="1:11" x14ac:dyDescent="0.2">
      <c r="A2429" s="117"/>
      <c r="B2429" s="118"/>
      <c r="C2429" s="119"/>
      <c r="D2429" s="119"/>
      <c r="E2429" s="119"/>
      <c r="F2429" s="119"/>
      <c r="G2429" s="119"/>
      <c r="H2429" s="120">
        <f>'community services'!H214</f>
        <v>0</v>
      </c>
      <c r="I2429" s="120">
        <f>'community services'!I214</f>
        <v>0</v>
      </c>
      <c r="J2429" s="120">
        <f>'community services'!J214</f>
        <v>0</v>
      </c>
      <c r="K2429" s="123">
        <f>'community services'!K214</f>
        <v>0</v>
      </c>
    </row>
    <row r="2430" spans="1:11" x14ac:dyDescent="0.2">
      <c r="A2430" s="117" t="s">
        <v>984</v>
      </c>
      <c r="B2430" s="118" t="s">
        <v>145</v>
      </c>
      <c r="C2430" s="119">
        <v>76</v>
      </c>
      <c r="D2430" s="119">
        <v>17.5</v>
      </c>
      <c r="E2430" s="119">
        <v>105</v>
      </c>
      <c r="F2430" s="119">
        <v>-29</v>
      </c>
      <c r="G2430" s="119">
        <v>138.15</v>
      </c>
      <c r="H2430" s="120">
        <f>'community services'!H215</f>
        <v>210</v>
      </c>
      <c r="I2430" s="120">
        <f>'community services'!I215</f>
        <v>286</v>
      </c>
      <c r="J2430" s="120">
        <f>'community services'!J215</f>
        <v>303.16000000000003</v>
      </c>
      <c r="K2430" s="123">
        <f>'community services'!K215</f>
        <v>321.34960000000001</v>
      </c>
    </row>
    <row r="2431" spans="1:11" x14ac:dyDescent="0.2">
      <c r="A2431" s="117" t="s">
        <v>985</v>
      </c>
      <c r="B2431" s="118" t="s">
        <v>146</v>
      </c>
      <c r="C2431" s="119">
        <v>33595</v>
      </c>
      <c r="D2431" s="119">
        <v>6549.77</v>
      </c>
      <c r="E2431" s="119">
        <v>40539.78</v>
      </c>
      <c r="F2431" s="119">
        <v>-6944.78</v>
      </c>
      <c r="G2431" s="119">
        <v>120.67</v>
      </c>
      <c r="H2431" s="120">
        <f>'community services'!H216</f>
        <v>47300</v>
      </c>
      <c r="I2431" s="120">
        <f>'community services'!I216</f>
        <v>80895</v>
      </c>
      <c r="J2431" s="120">
        <f>'community services'!J216</f>
        <v>85748.7</v>
      </c>
      <c r="K2431" s="123">
        <f>'community services'!K216</f>
        <v>90893.622000000003</v>
      </c>
    </row>
    <row r="2432" spans="1:11" x14ac:dyDescent="0.2">
      <c r="A2432" s="117" t="s">
        <v>986</v>
      </c>
      <c r="B2432" s="118" t="s">
        <v>147</v>
      </c>
      <c r="C2432" s="119">
        <v>130243</v>
      </c>
      <c r="D2432" s="119">
        <v>18010.93</v>
      </c>
      <c r="E2432" s="119">
        <v>108065.56</v>
      </c>
      <c r="F2432" s="119">
        <v>22177.439999999999</v>
      </c>
      <c r="G2432" s="119">
        <v>82.97</v>
      </c>
      <c r="H2432" s="120">
        <f>'community services'!H217</f>
        <v>0</v>
      </c>
      <c r="I2432" s="120">
        <f>'community services'!I217</f>
        <v>130243</v>
      </c>
      <c r="J2432" s="120">
        <f>'community services'!J217</f>
        <v>138057.57999999999</v>
      </c>
      <c r="K2432" s="123">
        <f>'community services'!K217</f>
        <v>146341.03479999999</v>
      </c>
    </row>
    <row r="2433" spans="1:11" x14ac:dyDescent="0.2">
      <c r="A2433" s="117" t="s">
        <v>987</v>
      </c>
      <c r="B2433" s="118" t="s">
        <v>148</v>
      </c>
      <c r="C2433" s="119">
        <v>1784</v>
      </c>
      <c r="D2433" s="119">
        <v>297.44</v>
      </c>
      <c r="E2433" s="119">
        <v>1784.64</v>
      </c>
      <c r="F2433" s="119">
        <v>-0.64</v>
      </c>
      <c r="G2433" s="119">
        <v>100.03</v>
      </c>
      <c r="H2433" s="120">
        <f>'community services'!H218</f>
        <v>2000</v>
      </c>
      <c r="I2433" s="120">
        <f>'community services'!I218</f>
        <v>3784</v>
      </c>
      <c r="J2433" s="120">
        <f>'community services'!J218</f>
        <v>4011.04</v>
      </c>
      <c r="K2433" s="123">
        <f>'community services'!K218</f>
        <v>4251.7024000000001</v>
      </c>
    </row>
    <row r="2434" spans="1:11" x14ac:dyDescent="0.2">
      <c r="A2434" s="117"/>
      <c r="B2434" s="118"/>
      <c r="C2434" s="119"/>
      <c r="D2434" s="119"/>
      <c r="E2434" s="119"/>
      <c r="F2434" s="119"/>
      <c r="G2434" s="119"/>
      <c r="H2434" s="120">
        <f>'community services'!H219</f>
        <v>0</v>
      </c>
      <c r="I2434" s="120">
        <f>'community services'!I219</f>
        <v>0</v>
      </c>
      <c r="J2434" s="120">
        <f>'community services'!J219</f>
        <v>0</v>
      </c>
      <c r="K2434" s="123">
        <f>'community services'!K219</f>
        <v>0</v>
      </c>
    </row>
    <row r="2435" spans="1:11" s="116" customFormat="1" ht="15" x14ac:dyDescent="0.25">
      <c r="A2435" s="111"/>
      <c r="B2435" s="112" t="s">
        <v>149</v>
      </c>
      <c r="C2435" s="113">
        <v>165698</v>
      </c>
      <c r="D2435" s="113">
        <v>24875.64</v>
      </c>
      <c r="E2435" s="113">
        <v>150494.98000000001</v>
      </c>
      <c r="F2435" s="113">
        <v>15203.02</v>
      </c>
      <c r="G2435" s="113">
        <v>90.82</v>
      </c>
      <c r="H2435" s="120">
        <f>'community services'!H220</f>
        <v>49510</v>
      </c>
      <c r="I2435" s="120">
        <f>'community services'!I220</f>
        <v>215208</v>
      </c>
      <c r="J2435" s="120">
        <f>'community services'!J220</f>
        <v>228120.48</v>
      </c>
      <c r="K2435" s="123">
        <f>'community services'!K220</f>
        <v>241807.70880000002</v>
      </c>
    </row>
    <row r="2436" spans="1:11" s="116" customFormat="1" ht="15" x14ac:dyDescent="0.25">
      <c r="A2436" s="111"/>
      <c r="B2436" s="112"/>
      <c r="C2436" s="113"/>
      <c r="D2436" s="113"/>
      <c r="E2436" s="113"/>
      <c r="F2436" s="113"/>
      <c r="G2436" s="113"/>
      <c r="H2436" s="120">
        <f>'community services'!H221</f>
        <v>0</v>
      </c>
      <c r="I2436" s="120">
        <f>'community services'!I221</f>
        <v>0</v>
      </c>
      <c r="J2436" s="120">
        <f>'community services'!J221</f>
        <v>0</v>
      </c>
      <c r="K2436" s="123">
        <f>'community services'!K221</f>
        <v>0</v>
      </c>
    </row>
    <row r="2437" spans="1:11" s="116" customFormat="1" ht="15" x14ac:dyDescent="0.25">
      <c r="A2437" s="111"/>
      <c r="B2437" s="112" t="s">
        <v>150</v>
      </c>
      <c r="C2437" s="113"/>
      <c r="D2437" s="113"/>
      <c r="E2437" s="113"/>
      <c r="F2437" s="113"/>
      <c r="G2437" s="113"/>
      <c r="H2437" s="120">
        <f>'community services'!H222</f>
        <v>0</v>
      </c>
      <c r="I2437" s="120">
        <f>'community services'!I222</f>
        <v>0</v>
      </c>
      <c r="J2437" s="120">
        <f>'community services'!J222</f>
        <v>0</v>
      </c>
      <c r="K2437" s="123">
        <f>'community services'!K222</f>
        <v>0</v>
      </c>
    </row>
    <row r="2438" spans="1:11" x14ac:dyDescent="0.2">
      <c r="A2438" s="117"/>
      <c r="B2438" s="118"/>
      <c r="C2438" s="119"/>
      <c r="D2438" s="119"/>
      <c r="E2438" s="119"/>
      <c r="F2438" s="119"/>
      <c r="G2438" s="119"/>
      <c r="H2438" s="120">
        <f>'community services'!H223</f>
        <v>0</v>
      </c>
      <c r="I2438" s="120">
        <f>'community services'!I223</f>
        <v>0</v>
      </c>
      <c r="J2438" s="120">
        <f>'community services'!J223</f>
        <v>0</v>
      </c>
      <c r="K2438" s="123">
        <f>'community services'!K223</f>
        <v>0</v>
      </c>
    </row>
    <row r="2439" spans="1:11" x14ac:dyDescent="0.2">
      <c r="A2439" s="117" t="s">
        <v>988</v>
      </c>
      <c r="B2439" s="118" t="s">
        <v>151</v>
      </c>
      <c r="C2439" s="119">
        <v>11197</v>
      </c>
      <c r="D2439" s="119">
        <v>0</v>
      </c>
      <c r="E2439" s="119">
        <v>0</v>
      </c>
      <c r="F2439" s="119">
        <v>11197</v>
      </c>
      <c r="G2439" s="119">
        <v>0</v>
      </c>
      <c r="H2439" s="120">
        <f>'community services'!H224</f>
        <v>0</v>
      </c>
      <c r="I2439" s="120">
        <f>'community services'!I224</f>
        <v>11197</v>
      </c>
      <c r="J2439" s="120">
        <f>'community services'!J224</f>
        <v>11868.82</v>
      </c>
      <c r="K2439" s="123">
        <f>'community services'!K224</f>
        <v>12580.949199999999</v>
      </c>
    </row>
    <row r="2440" spans="1:11" x14ac:dyDescent="0.2">
      <c r="A2440" s="117" t="s">
        <v>989</v>
      </c>
      <c r="B2440" s="118" t="s">
        <v>152</v>
      </c>
      <c r="C2440" s="119">
        <v>18351</v>
      </c>
      <c r="D2440" s="119">
        <v>0</v>
      </c>
      <c r="E2440" s="119">
        <v>0</v>
      </c>
      <c r="F2440" s="119">
        <v>18351</v>
      </c>
      <c r="G2440" s="119">
        <v>0</v>
      </c>
      <c r="H2440" s="120">
        <f>'community services'!H225</f>
        <v>0</v>
      </c>
      <c r="I2440" s="120">
        <f>'community services'!I225</f>
        <v>18351</v>
      </c>
      <c r="J2440" s="120">
        <f>'community services'!J225</f>
        <v>19452.060000000001</v>
      </c>
      <c r="K2440" s="123">
        <f>'community services'!K225</f>
        <v>20619.1836</v>
      </c>
    </row>
    <row r="2441" spans="1:11" x14ac:dyDescent="0.2">
      <c r="A2441" s="117" t="s">
        <v>990</v>
      </c>
      <c r="B2441" s="118" t="s">
        <v>153</v>
      </c>
      <c r="C2441" s="119">
        <v>12774</v>
      </c>
      <c r="D2441" s="119">
        <v>0</v>
      </c>
      <c r="E2441" s="119">
        <v>0</v>
      </c>
      <c r="F2441" s="119">
        <v>12774</v>
      </c>
      <c r="G2441" s="119">
        <v>0</v>
      </c>
      <c r="H2441" s="120">
        <f>'community services'!H226</f>
        <v>0</v>
      </c>
      <c r="I2441" s="120">
        <f>'community services'!I226</f>
        <v>12774</v>
      </c>
      <c r="J2441" s="120">
        <f>'community services'!J226</f>
        <v>13540.44</v>
      </c>
      <c r="K2441" s="123">
        <f>'community services'!K226</f>
        <v>14352.866400000001</v>
      </c>
    </row>
    <row r="2442" spans="1:11" x14ac:dyDescent="0.2">
      <c r="A2442" s="117"/>
      <c r="B2442" s="118"/>
      <c r="C2442" s="119"/>
      <c r="D2442" s="119"/>
      <c r="E2442" s="119"/>
      <c r="F2442" s="119"/>
      <c r="G2442" s="119"/>
      <c r="H2442" s="120">
        <f>'community services'!H227</f>
        <v>0</v>
      </c>
      <c r="I2442" s="120">
        <f>'community services'!I227</f>
        <v>0</v>
      </c>
      <c r="J2442" s="120">
        <f>'community services'!J227</f>
        <v>0</v>
      </c>
      <c r="K2442" s="123">
        <f>'community services'!K227</f>
        <v>0</v>
      </c>
    </row>
    <row r="2443" spans="1:11" s="116" customFormat="1" ht="15" x14ac:dyDescent="0.25">
      <c r="A2443" s="111"/>
      <c r="B2443" s="112" t="s">
        <v>154</v>
      </c>
      <c r="C2443" s="113">
        <v>42322</v>
      </c>
      <c r="D2443" s="113">
        <v>0</v>
      </c>
      <c r="E2443" s="113">
        <v>0</v>
      </c>
      <c r="F2443" s="113">
        <v>42322</v>
      </c>
      <c r="G2443" s="113">
        <v>0</v>
      </c>
      <c r="H2443" s="120">
        <f>'community services'!H228</f>
        <v>0</v>
      </c>
      <c r="I2443" s="120">
        <f>'community services'!I228</f>
        <v>42322</v>
      </c>
      <c r="J2443" s="120">
        <f>'community services'!J228</f>
        <v>44861.32</v>
      </c>
      <c r="K2443" s="123">
        <f>'community services'!K228</f>
        <v>47552.999199999998</v>
      </c>
    </row>
    <row r="2444" spans="1:11" s="116" customFormat="1" ht="15" x14ac:dyDescent="0.25">
      <c r="A2444" s="111"/>
      <c r="B2444" s="112"/>
      <c r="C2444" s="113"/>
      <c r="D2444" s="113"/>
      <c r="E2444" s="113"/>
      <c r="F2444" s="113"/>
      <c r="G2444" s="113"/>
      <c r="H2444" s="120">
        <f>'community services'!H229</f>
        <v>0</v>
      </c>
      <c r="I2444" s="120">
        <f>'community services'!I229</f>
        <v>0</v>
      </c>
      <c r="J2444" s="120">
        <f>'community services'!J229</f>
        <v>0</v>
      </c>
      <c r="K2444" s="123">
        <f>'community services'!K229</f>
        <v>0</v>
      </c>
    </row>
    <row r="2445" spans="1:11" s="116" customFormat="1" ht="15" x14ac:dyDescent="0.25">
      <c r="A2445" s="111"/>
      <c r="B2445" s="112" t="s">
        <v>155</v>
      </c>
      <c r="C2445" s="113">
        <v>1082877</v>
      </c>
      <c r="D2445" s="113">
        <v>131690.85999999999</v>
      </c>
      <c r="E2445" s="113">
        <v>791386.3</v>
      </c>
      <c r="F2445" s="113">
        <v>291490.7</v>
      </c>
      <c r="G2445" s="113">
        <v>73.08</v>
      </c>
      <c r="H2445" s="120">
        <f>'community services'!H230</f>
        <v>49510</v>
      </c>
      <c r="I2445" s="120">
        <f>'community services'!I230</f>
        <v>1132387</v>
      </c>
      <c r="J2445" s="120">
        <f>'community services'!J230</f>
        <v>1200330.22</v>
      </c>
      <c r="K2445" s="123">
        <f>'community services'!K230</f>
        <v>1272350.0331999999</v>
      </c>
    </row>
    <row r="2446" spans="1:11" s="116" customFormat="1" ht="15" x14ac:dyDescent="0.25">
      <c r="A2446" s="111"/>
      <c r="B2446" s="112"/>
      <c r="C2446" s="113"/>
      <c r="D2446" s="113"/>
      <c r="E2446" s="113"/>
      <c r="F2446" s="113"/>
      <c r="G2446" s="113"/>
      <c r="H2446" s="120">
        <f>'community services'!H231</f>
        <v>0</v>
      </c>
      <c r="I2446" s="120">
        <f>'community services'!I231</f>
        <v>0</v>
      </c>
      <c r="J2446" s="120">
        <f>'community services'!J231</f>
        <v>0</v>
      </c>
      <c r="K2446" s="123">
        <f>'community services'!K231</f>
        <v>0</v>
      </c>
    </row>
    <row r="2447" spans="1:11" s="116" customFormat="1" ht="15" x14ac:dyDescent="0.25">
      <c r="A2447" s="111"/>
      <c r="B2447" s="112" t="s">
        <v>156</v>
      </c>
      <c r="C2447" s="113">
        <v>1082877</v>
      </c>
      <c r="D2447" s="113">
        <v>131690.85999999999</v>
      </c>
      <c r="E2447" s="113">
        <v>791386.3</v>
      </c>
      <c r="F2447" s="113">
        <v>291490.7</v>
      </c>
      <c r="G2447" s="113">
        <v>73.08</v>
      </c>
      <c r="H2447" s="120">
        <f>'community services'!H232</f>
        <v>49510</v>
      </c>
      <c r="I2447" s="120">
        <f>'community services'!I232</f>
        <v>1132387</v>
      </c>
      <c r="J2447" s="120">
        <f>'community services'!J232</f>
        <v>1200330.22</v>
      </c>
      <c r="K2447" s="123">
        <f>'community services'!K232</f>
        <v>1272350.0331999999</v>
      </c>
    </row>
    <row r="2448" spans="1:11" s="116" customFormat="1" ht="15" x14ac:dyDescent="0.25">
      <c r="A2448" s="111"/>
      <c r="B2448" s="112"/>
      <c r="C2448" s="113"/>
      <c r="D2448" s="113"/>
      <c r="E2448" s="113"/>
      <c r="F2448" s="113"/>
      <c r="G2448" s="113"/>
      <c r="H2448" s="120">
        <f>'community services'!H233</f>
        <v>0</v>
      </c>
      <c r="I2448" s="120">
        <f>'community services'!I233</f>
        <v>0</v>
      </c>
      <c r="J2448" s="120">
        <f>'community services'!J233</f>
        <v>0</v>
      </c>
      <c r="K2448" s="123">
        <f>'community services'!K233</f>
        <v>0</v>
      </c>
    </row>
    <row r="2449" spans="1:11" s="116" customFormat="1" ht="15" x14ac:dyDescent="0.25">
      <c r="A2449" s="111"/>
      <c r="B2449" s="112" t="s">
        <v>186</v>
      </c>
      <c r="C2449" s="113"/>
      <c r="D2449" s="113"/>
      <c r="E2449" s="113"/>
      <c r="F2449" s="113"/>
      <c r="G2449" s="113"/>
      <c r="H2449" s="120">
        <f>'community services'!H234</f>
        <v>0</v>
      </c>
      <c r="I2449" s="120">
        <f>'community services'!I234</f>
        <v>0</v>
      </c>
      <c r="J2449" s="120">
        <f>'community services'!J234</f>
        <v>0</v>
      </c>
      <c r="K2449" s="123">
        <f>'community services'!K234</f>
        <v>0</v>
      </c>
    </row>
    <row r="2450" spans="1:11" s="116" customFormat="1" ht="15" x14ac:dyDescent="0.25">
      <c r="A2450" s="111"/>
      <c r="B2450" s="112" t="s">
        <v>187</v>
      </c>
      <c r="C2450" s="113"/>
      <c r="D2450" s="113"/>
      <c r="E2450" s="113"/>
      <c r="F2450" s="113"/>
      <c r="G2450" s="113"/>
      <c r="H2450" s="120">
        <f>'community services'!H235</f>
        <v>0</v>
      </c>
      <c r="I2450" s="120">
        <f>'community services'!I235</f>
        <v>0</v>
      </c>
      <c r="J2450" s="120">
        <f>'community services'!J235</f>
        <v>0</v>
      </c>
      <c r="K2450" s="123">
        <f>'community services'!K235</f>
        <v>0</v>
      </c>
    </row>
    <row r="2451" spans="1:11" s="116" customFormat="1" ht="15" x14ac:dyDescent="0.25">
      <c r="A2451" s="111"/>
      <c r="B2451" s="112"/>
      <c r="C2451" s="113"/>
      <c r="D2451" s="113"/>
      <c r="E2451" s="113"/>
      <c r="F2451" s="113"/>
      <c r="G2451" s="113"/>
      <c r="H2451" s="120">
        <f>'community services'!H236</f>
        <v>0</v>
      </c>
      <c r="I2451" s="120">
        <f>'community services'!I236</f>
        <v>0</v>
      </c>
      <c r="J2451" s="120">
        <f>'community services'!J236</f>
        <v>0</v>
      </c>
      <c r="K2451" s="123">
        <f>'community services'!K236</f>
        <v>0</v>
      </c>
    </row>
    <row r="2452" spans="1:11" x14ac:dyDescent="0.2">
      <c r="A2452" s="117" t="s">
        <v>991</v>
      </c>
      <c r="B2452" s="118" t="s">
        <v>195</v>
      </c>
      <c r="C2452" s="119">
        <v>30000</v>
      </c>
      <c r="D2452" s="119">
        <v>0</v>
      </c>
      <c r="E2452" s="119">
        <v>0</v>
      </c>
      <c r="F2452" s="119">
        <v>30000</v>
      </c>
      <c r="G2452" s="119">
        <v>0</v>
      </c>
      <c r="H2452" s="120">
        <f>'community services'!H237</f>
        <v>10000</v>
      </c>
      <c r="I2452" s="120">
        <f>'community services'!I237</f>
        <v>40000</v>
      </c>
      <c r="J2452" s="120">
        <f>'community services'!J237</f>
        <v>42400</v>
      </c>
      <c r="K2452" s="123">
        <f>'community services'!K237</f>
        <v>44944</v>
      </c>
    </row>
    <row r="2453" spans="1:11" x14ac:dyDescent="0.2">
      <c r="A2453" s="117"/>
      <c r="B2453" s="118"/>
      <c r="C2453" s="119"/>
      <c r="D2453" s="119"/>
      <c r="E2453" s="119"/>
      <c r="F2453" s="119"/>
      <c r="G2453" s="119"/>
      <c r="H2453" s="120">
        <f>'community services'!H238</f>
        <v>0</v>
      </c>
      <c r="I2453" s="120">
        <f>'community services'!I238</f>
        <v>0</v>
      </c>
      <c r="J2453" s="120">
        <f>'community services'!J238</f>
        <v>0</v>
      </c>
      <c r="K2453" s="123">
        <f>'community services'!K238</f>
        <v>0</v>
      </c>
    </row>
    <row r="2454" spans="1:11" s="116" customFormat="1" ht="15" x14ac:dyDescent="0.25">
      <c r="A2454" s="111"/>
      <c r="B2454" s="112" t="s">
        <v>196</v>
      </c>
      <c r="C2454" s="113">
        <v>30000</v>
      </c>
      <c r="D2454" s="113">
        <v>0</v>
      </c>
      <c r="E2454" s="113">
        <v>0</v>
      </c>
      <c r="F2454" s="113">
        <v>30000</v>
      </c>
      <c r="G2454" s="113">
        <v>0</v>
      </c>
      <c r="H2454" s="120">
        <f>'community services'!H239</f>
        <v>10000</v>
      </c>
      <c r="I2454" s="120">
        <f>'community services'!I239</f>
        <v>40000</v>
      </c>
      <c r="J2454" s="120">
        <f>'community services'!J239</f>
        <v>42400</v>
      </c>
      <c r="K2454" s="123">
        <f>'community services'!K239</f>
        <v>44944</v>
      </c>
    </row>
    <row r="2455" spans="1:11" s="116" customFormat="1" ht="15" x14ac:dyDescent="0.25">
      <c r="A2455" s="111"/>
      <c r="B2455" s="112"/>
      <c r="C2455" s="113"/>
      <c r="D2455" s="113"/>
      <c r="E2455" s="113"/>
      <c r="F2455" s="113"/>
      <c r="G2455" s="113"/>
      <c r="H2455" s="120">
        <f>'community services'!H240</f>
        <v>0</v>
      </c>
      <c r="I2455" s="120">
        <f>'community services'!I240</f>
        <v>0</v>
      </c>
      <c r="J2455" s="120">
        <f>'community services'!J240</f>
        <v>0</v>
      </c>
      <c r="K2455" s="123">
        <f>'community services'!K240</f>
        <v>0</v>
      </c>
    </row>
    <row r="2456" spans="1:11" s="116" customFormat="1" ht="15" x14ac:dyDescent="0.25">
      <c r="A2456" s="111"/>
      <c r="B2456" s="112" t="s">
        <v>197</v>
      </c>
      <c r="C2456" s="113"/>
      <c r="D2456" s="113"/>
      <c r="E2456" s="113"/>
      <c r="F2456" s="113"/>
      <c r="G2456" s="113"/>
      <c r="H2456" s="120">
        <f>'community services'!H241</f>
        <v>0</v>
      </c>
      <c r="I2456" s="120">
        <f>'community services'!I241</f>
        <v>0</v>
      </c>
      <c r="J2456" s="120">
        <f>'community services'!J241</f>
        <v>0</v>
      </c>
      <c r="K2456" s="123">
        <f>'community services'!K241</f>
        <v>0</v>
      </c>
    </row>
    <row r="2457" spans="1:11" s="116" customFormat="1" ht="15" x14ac:dyDescent="0.25">
      <c r="A2457" s="111"/>
      <c r="B2457" s="112"/>
      <c r="C2457" s="113"/>
      <c r="D2457" s="113"/>
      <c r="E2457" s="113"/>
      <c r="F2457" s="113"/>
      <c r="G2457" s="113"/>
      <c r="H2457" s="120">
        <f>'community services'!H242</f>
        <v>0</v>
      </c>
      <c r="I2457" s="120">
        <f>'community services'!I242</f>
        <v>0</v>
      </c>
      <c r="J2457" s="120">
        <f>'community services'!J242</f>
        <v>0</v>
      </c>
      <c r="K2457" s="123">
        <f>'community services'!K242</f>
        <v>0</v>
      </c>
    </row>
    <row r="2458" spans="1:11" x14ac:dyDescent="0.2">
      <c r="A2458" s="117" t="s">
        <v>992</v>
      </c>
      <c r="B2458" s="118" t="s">
        <v>201</v>
      </c>
      <c r="C2458" s="119">
        <v>56019</v>
      </c>
      <c r="D2458" s="119">
        <v>0</v>
      </c>
      <c r="E2458" s="119">
        <v>0</v>
      </c>
      <c r="F2458" s="119">
        <v>56019</v>
      </c>
      <c r="G2458" s="119">
        <v>0</v>
      </c>
      <c r="H2458" s="120">
        <f>'community services'!H243</f>
        <v>0</v>
      </c>
      <c r="I2458" s="120">
        <f>'community services'!I243</f>
        <v>56019</v>
      </c>
      <c r="J2458" s="120">
        <f>'community services'!J243</f>
        <v>59380.14</v>
      </c>
      <c r="K2458" s="123">
        <f>'community services'!K243</f>
        <v>62942.948400000001</v>
      </c>
    </row>
    <row r="2459" spans="1:11" x14ac:dyDescent="0.2">
      <c r="A2459" s="117"/>
      <c r="B2459" s="118"/>
      <c r="C2459" s="119"/>
      <c r="D2459" s="119"/>
      <c r="E2459" s="119"/>
      <c r="F2459" s="119"/>
      <c r="G2459" s="119"/>
      <c r="H2459" s="120">
        <f>'community services'!H244</f>
        <v>0</v>
      </c>
      <c r="I2459" s="120">
        <f>'community services'!I244</f>
        <v>0</v>
      </c>
      <c r="J2459" s="120">
        <f>'community services'!J244</f>
        <v>0</v>
      </c>
      <c r="K2459" s="123">
        <f>'community services'!K244</f>
        <v>0</v>
      </c>
    </row>
    <row r="2460" spans="1:11" s="116" customFormat="1" ht="15" x14ac:dyDescent="0.25">
      <c r="A2460" s="111"/>
      <c r="B2460" s="112" t="s">
        <v>204</v>
      </c>
      <c r="C2460" s="113">
        <v>56019</v>
      </c>
      <c r="D2460" s="113">
        <v>0</v>
      </c>
      <c r="E2460" s="113">
        <v>0</v>
      </c>
      <c r="F2460" s="113">
        <v>56019</v>
      </c>
      <c r="G2460" s="113">
        <v>0</v>
      </c>
      <c r="H2460" s="120">
        <f>'community services'!H245</f>
        <v>0</v>
      </c>
      <c r="I2460" s="120">
        <f>'community services'!I245</f>
        <v>56019</v>
      </c>
      <c r="J2460" s="120">
        <f>'community services'!J245</f>
        <v>59380.14</v>
      </c>
      <c r="K2460" s="123">
        <f>'community services'!K245</f>
        <v>62942.948400000001</v>
      </c>
    </row>
    <row r="2461" spans="1:11" s="116" customFormat="1" ht="15" x14ac:dyDescent="0.25">
      <c r="A2461" s="111"/>
      <c r="B2461" s="112"/>
      <c r="C2461" s="113"/>
      <c r="D2461" s="113"/>
      <c r="E2461" s="113"/>
      <c r="F2461" s="113"/>
      <c r="G2461" s="113"/>
      <c r="H2461" s="120">
        <f>'community services'!H246</f>
        <v>0</v>
      </c>
      <c r="I2461" s="120">
        <f>'community services'!I246</f>
        <v>0</v>
      </c>
      <c r="J2461" s="120">
        <f>'community services'!J246</f>
        <v>0</v>
      </c>
      <c r="K2461" s="123">
        <f>'community services'!K246</f>
        <v>0</v>
      </c>
    </row>
    <row r="2462" spans="1:11" s="116" customFormat="1" ht="15" x14ac:dyDescent="0.25">
      <c r="A2462" s="111"/>
      <c r="B2462" s="112" t="s">
        <v>205</v>
      </c>
      <c r="C2462" s="113"/>
      <c r="D2462" s="113"/>
      <c r="E2462" s="113"/>
      <c r="F2462" s="113"/>
      <c r="G2462" s="113"/>
      <c r="H2462" s="120">
        <f>'community services'!H247</f>
        <v>0</v>
      </c>
      <c r="I2462" s="120">
        <f>'community services'!I247</f>
        <v>0</v>
      </c>
      <c r="J2462" s="120">
        <f>'community services'!J247</f>
        <v>0</v>
      </c>
      <c r="K2462" s="123">
        <f>'community services'!K247</f>
        <v>0</v>
      </c>
    </row>
    <row r="2463" spans="1:11" s="116" customFormat="1" ht="15" x14ac:dyDescent="0.25">
      <c r="A2463" s="111"/>
      <c r="B2463" s="112"/>
      <c r="C2463" s="113"/>
      <c r="D2463" s="113"/>
      <c r="E2463" s="113"/>
      <c r="F2463" s="113"/>
      <c r="G2463" s="113"/>
      <c r="H2463" s="120">
        <f>'community services'!H248</f>
        <v>0</v>
      </c>
      <c r="I2463" s="120">
        <f>'community services'!I248</f>
        <v>0</v>
      </c>
      <c r="J2463" s="120">
        <f>'community services'!J248</f>
        <v>0</v>
      </c>
      <c r="K2463" s="123">
        <f>'community services'!K248</f>
        <v>0</v>
      </c>
    </row>
    <row r="2464" spans="1:11" x14ac:dyDescent="0.2">
      <c r="A2464" s="117" t="s">
        <v>993</v>
      </c>
      <c r="B2464" s="118" t="s">
        <v>211</v>
      </c>
      <c r="C2464" s="119">
        <v>400000</v>
      </c>
      <c r="D2464" s="119">
        <v>0</v>
      </c>
      <c r="E2464" s="119">
        <v>0</v>
      </c>
      <c r="F2464" s="119">
        <v>400000</v>
      </c>
      <c r="G2464" s="119">
        <v>0</v>
      </c>
      <c r="H2464" s="120">
        <f>'community services'!H249</f>
        <v>-100000</v>
      </c>
      <c r="I2464" s="120">
        <f>'community services'!I249</f>
        <v>300000</v>
      </c>
      <c r="J2464" s="120">
        <f>'community services'!J249</f>
        <v>318000</v>
      </c>
      <c r="K2464" s="123">
        <f>'community services'!K249</f>
        <v>337080</v>
      </c>
    </row>
    <row r="2465" spans="1:11" x14ac:dyDescent="0.2">
      <c r="A2465" s="117" t="s">
        <v>994</v>
      </c>
      <c r="B2465" s="118" t="s">
        <v>214</v>
      </c>
      <c r="C2465" s="119">
        <v>26732</v>
      </c>
      <c r="D2465" s="119">
        <v>0</v>
      </c>
      <c r="E2465" s="119">
        <v>173.9</v>
      </c>
      <c r="F2465" s="119">
        <v>26558.1</v>
      </c>
      <c r="G2465" s="119">
        <v>0.65</v>
      </c>
      <c r="H2465" s="120">
        <f>'community services'!H250</f>
        <v>100000</v>
      </c>
      <c r="I2465" s="120">
        <f>'community services'!I250</f>
        <v>126732</v>
      </c>
      <c r="J2465" s="120">
        <f>'community services'!J250</f>
        <v>134335.92000000001</v>
      </c>
      <c r="K2465" s="123">
        <f>'community services'!K250</f>
        <v>142396.07520000002</v>
      </c>
    </row>
    <row r="2466" spans="1:11" x14ac:dyDescent="0.2">
      <c r="A2466" s="117"/>
      <c r="B2466" s="118"/>
      <c r="C2466" s="119"/>
      <c r="D2466" s="119"/>
      <c r="E2466" s="119"/>
      <c r="F2466" s="119"/>
      <c r="G2466" s="119"/>
      <c r="H2466" s="120">
        <f>'community services'!H251</f>
        <v>0</v>
      </c>
      <c r="I2466" s="120">
        <f>'community services'!I251</f>
        <v>0</v>
      </c>
      <c r="J2466" s="120">
        <f>'community services'!J251</f>
        <v>0</v>
      </c>
      <c r="K2466" s="123">
        <f>'community services'!K251</f>
        <v>0</v>
      </c>
    </row>
    <row r="2467" spans="1:11" s="116" customFormat="1" ht="15" x14ac:dyDescent="0.25">
      <c r="A2467" s="111"/>
      <c r="B2467" s="112" t="s">
        <v>216</v>
      </c>
      <c r="C2467" s="113">
        <v>426732</v>
      </c>
      <c r="D2467" s="113">
        <v>0</v>
      </c>
      <c r="E2467" s="113">
        <v>173.9</v>
      </c>
      <c r="F2467" s="113">
        <v>426558.1</v>
      </c>
      <c r="G2467" s="113">
        <v>0.04</v>
      </c>
      <c r="H2467" s="120">
        <f>'community services'!H252</f>
        <v>0</v>
      </c>
      <c r="I2467" s="120">
        <f>'community services'!I252</f>
        <v>426732</v>
      </c>
      <c r="J2467" s="120">
        <f>'community services'!J252</f>
        <v>452335.92</v>
      </c>
      <c r="K2467" s="123">
        <f>'community services'!K252</f>
        <v>479476.07519999996</v>
      </c>
    </row>
    <row r="2468" spans="1:11" s="116" customFormat="1" ht="15" x14ac:dyDescent="0.25">
      <c r="A2468" s="111"/>
      <c r="B2468" s="112"/>
      <c r="C2468" s="113"/>
      <c r="D2468" s="113"/>
      <c r="E2468" s="113"/>
      <c r="F2468" s="113"/>
      <c r="G2468" s="113"/>
      <c r="H2468" s="120">
        <f>'community services'!H253</f>
        <v>0</v>
      </c>
      <c r="I2468" s="120">
        <f>'community services'!I253</f>
        <v>0</v>
      </c>
      <c r="J2468" s="120">
        <f>'community services'!J253</f>
        <v>0</v>
      </c>
      <c r="K2468" s="123">
        <f>'community services'!K253</f>
        <v>0</v>
      </c>
    </row>
    <row r="2469" spans="1:11" s="116" customFormat="1" ht="15" x14ac:dyDescent="0.25">
      <c r="A2469" s="111"/>
      <c r="B2469" s="112" t="s">
        <v>217</v>
      </c>
      <c r="C2469" s="113">
        <v>512751</v>
      </c>
      <c r="D2469" s="113">
        <v>0</v>
      </c>
      <c r="E2469" s="113">
        <v>173.9</v>
      </c>
      <c r="F2469" s="113">
        <v>512577.1</v>
      </c>
      <c r="G2469" s="113">
        <v>0.03</v>
      </c>
      <c r="H2469" s="120">
        <f>'community services'!H254</f>
        <v>10000</v>
      </c>
      <c r="I2469" s="120">
        <f>'community services'!I254</f>
        <v>522751</v>
      </c>
      <c r="J2469" s="120">
        <f>'community services'!J254</f>
        <v>554116.05999999994</v>
      </c>
      <c r="K2469" s="123">
        <f>'community services'!K254</f>
        <v>587363.02359999996</v>
      </c>
    </row>
    <row r="2470" spans="1:11" s="116" customFormat="1" ht="15" x14ac:dyDescent="0.25">
      <c r="A2470" s="111"/>
      <c r="B2470" s="112"/>
      <c r="C2470" s="113"/>
      <c r="D2470" s="113"/>
      <c r="E2470" s="113"/>
      <c r="F2470" s="113"/>
      <c r="G2470" s="113"/>
      <c r="H2470" s="120">
        <f>'community services'!H255</f>
        <v>0</v>
      </c>
      <c r="I2470" s="120">
        <f>'community services'!I255</f>
        <v>0</v>
      </c>
      <c r="J2470" s="120">
        <f>'community services'!J255</f>
        <v>0</v>
      </c>
      <c r="K2470" s="123">
        <f>'community services'!K255</f>
        <v>0</v>
      </c>
    </row>
    <row r="2471" spans="1:11" s="116" customFormat="1" ht="15" x14ac:dyDescent="0.25">
      <c r="A2471" s="111"/>
      <c r="B2471" s="112" t="s">
        <v>218</v>
      </c>
      <c r="C2471" s="113"/>
      <c r="D2471" s="113"/>
      <c r="E2471" s="113"/>
      <c r="F2471" s="113"/>
      <c r="G2471" s="113"/>
      <c r="H2471" s="120">
        <f>'community services'!H256</f>
        <v>0</v>
      </c>
      <c r="I2471" s="120">
        <f>'community services'!I256</f>
        <v>0</v>
      </c>
      <c r="J2471" s="120">
        <f>'community services'!J256</f>
        <v>0</v>
      </c>
      <c r="K2471" s="123">
        <f>'community services'!K256</f>
        <v>0</v>
      </c>
    </row>
    <row r="2472" spans="1:11" x14ac:dyDescent="0.2">
      <c r="A2472" s="117"/>
      <c r="B2472" s="118"/>
      <c r="C2472" s="119"/>
      <c r="D2472" s="119"/>
      <c r="E2472" s="119"/>
      <c r="F2472" s="119"/>
      <c r="G2472" s="119"/>
      <c r="H2472" s="120">
        <f>'community services'!H257</f>
        <v>0</v>
      </c>
      <c r="I2472" s="120">
        <f>'community services'!I257</f>
        <v>0</v>
      </c>
      <c r="J2472" s="120">
        <f>'community services'!J257</f>
        <v>0</v>
      </c>
      <c r="K2472" s="123">
        <f>'community services'!K257</f>
        <v>0</v>
      </c>
    </row>
    <row r="2473" spans="1:11" x14ac:dyDescent="0.2">
      <c r="A2473" s="117" t="s">
        <v>995</v>
      </c>
      <c r="B2473" s="118" t="s">
        <v>220</v>
      </c>
      <c r="C2473" s="119">
        <v>30000</v>
      </c>
      <c r="D2473" s="119">
        <v>0</v>
      </c>
      <c r="E2473" s="119">
        <v>0</v>
      </c>
      <c r="F2473" s="119">
        <v>30000</v>
      </c>
      <c r="G2473" s="119">
        <v>0</v>
      </c>
      <c r="H2473" s="120">
        <f>'community services'!H258</f>
        <v>0</v>
      </c>
      <c r="I2473" s="120">
        <f>'community services'!I258</f>
        <v>30000</v>
      </c>
      <c r="J2473" s="120">
        <f>'community services'!J258</f>
        <v>31800</v>
      </c>
      <c r="K2473" s="123">
        <f>'community services'!K258</f>
        <v>33708</v>
      </c>
    </row>
    <row r="2474" spans="1:11" x14ac:dyDescent="0.2">
      <c r="A2474" s="117" t="s">
        <v>996</v>
      </c>
      <c r="B2474" s="118" t="s">
        <v>238</v>
      </c>
      <c r="C2474" s="119">
        <v>30000</v>
      </c>
      <c r="D2474" s="119">
        <v>0</v>
      </c>
      <c r="E2474" s="119">
        <v>20720.830000000002</v>
      </c>
      <c r="F2474" s="119">
        <v>9279.17</v>
      </c>
      <c r="G2474" s="119">
        <v>69.06</v>
      </c>
      <c r="H2474" s="120">
        <f>'community services'!H259</f>
        <v>0</v>
      </c>
      <c r="I2474" s="120">
        <f>'community services'!I259</f>
        <v>30000</v>
      </c>
      <c r="J2474" s="120">
        <f>'community services'!J259</f>
        <v>31800</v>
      </c>
      <c r="K2474" s="123">
        <f>'community services'!K259</f>
        <v>33708</v>
      </c>
    </row>
    <row r="2475" spans="1:11" x14ac:dyDescent="0.2">
      <c r="A2475" s="117" t="s">
        <v>997</v>
      </c>
      <c r="B2475" s="118" t="s">
        <v>243</v>
      </c>
      <c r="C2475" s="119">
        <v>0</v>
      </c>
      <c r="D2475" s="119">
        <v>1080.56</v>
      </c>
      <c r="E2475" s="119">
        <v>6655.94</v>
      </c>
      <c r="F2475" s="119">
        <v>-6655.94</v>
      </c>
      <c r="G2475" s="119">
        <v>0</v>
      </c>
      <c r="H2475" s="120">
        <f>'community services'!H260</f>
        <v>0</v>
      </c>
      <c r="I2475" s="120">
        <f>'community services'!I260</f>
        <v>0</v>
      </c>
      <c r="J2475" s="120">
        <f>'community services'!J260</f>
        <v>0</v>
      </c>
      <c r="K2475" s="123">
        <f>'community services'!K260</f>
        <v>0</v>
      </c>
    </row>
    <row r="2476" spans="1:11" x14ac:dyDescent="0.2">
      <c r="A2476" s="117" t="s">
        <v>998</v>
      </c>
      <c r="B2476" s="118" t="s">
        <v>244</v>
      </c>
      <c r="C2476" s="119">
        <v>0</v>
      </c>
      <c r="D2476" s="119">
        <v>11801.75</v>
      </c>
      <c r="E2476" s="119">
        <v>68180.14</v>
      </c>
      <c r="F2476" s="119">
        <v>-68180.14</v>
      </c>
      <c r="G2476" s="119">
        <v>0</v>
      </c>
      <c r="H2476" s="120">
        <f>'community services'!H261</f>
        <v>0</v>
      </c>
      <c r="I2476" s="120">
        <f>'community services'!I261</f>
        <v>0</v>
      </c>
      <c r="J2476" s="120">
        <f>'community services'!J261</f>
        <v>0</v>
      </c>
      <c r="K2476" s="123">
        <f>'community services'!K261</f>
        <v>0</v>
      </c>
    </row>
    <row r="2477" spans="1:11" x14ac:dyDescent="0.2">
      <c r="A2477" s="117"/>
      <c r="B2477" s="118"/>
      <c r="C2477" s="119"/>
      <c r="D2477" s="119"/>
      <c r="E2477" s="119"/>
      <c r="F2477" s="119"/>
      <c r="G2477" s="119"/>
      <c r="H2477" s="120">
        <f>'community services'!H262</f>
        <v>0</v>
      </c>
      <c r="I2477" s="120">
        <f>'community services'!I262</f>
        <v>0</v>
      </c>
      <c r="J2477" s="120">
        <f>'community services'!J262</f>
        <v>0</v>
      </c>
      <c r="K2477" s="123">
        <f>'community services'!K262</f>
        <v>0</v>
      </c>
    </row>
    <row r="2478" spans="1:11" s="116" customFormat="1" ht="15" x14ac:dyDescent="0.25">
      <c r="A2478" s="111"/>
      <c r="B2478" s="112" t="s">
        <v>250</v>
      </c>
      <c r="C2478" s="113">
        <v>60000</v>
      </c>
      <c r="D2478" s="113">
        <v>12882.31</v>
      </c>
      <c r="E2478" s="113">
        <v>95556.91</v>
      </c>
      <c r="F2478" s="113">
        <v>-35556.910000000003</v>
      </c>
      <c r="G2478" s="113">
        <v>159.26</v>
      </c>
      <c r="H2478" s="120">
        <f>'community services'!H263</f>
        <v>0</v>
      </c>
      <c r="I2478" s="120">
        <f>'community services'!I263</f>
        <v>60000</v>
      </c>
      <c r="J2478" s="120">
        <f>'community services'!J263</f>
        <v>63600</v>
      </c>
      <c r="K2478" s="123">
        <f>'community services'!K263</f>
        <v>67416</v>
      </c>
    </row>
    <row r="2479" spans="1:11" x14ac:dyDescent="0.2">
      <c r="A2479" s="117"/>
      <c r="B2479" s="118"/>
      <c r="C2479" s="119"/>
      <c r="D2479" s="119"/>
      <c r="E2479" s="119"/>
      <c r="F2479" s="119"/>
      <c r="G2479" s="119"/>
      <c r="H2479" s="120">
        <f>'community services'!H264</f>
        <v>0</v>
      </c>
      <c r="I2479" s="120">
        <f>'community services'!I264</f>
        <v>0</v>
      </c>
      <c r="J2479" s="120">
        <f>'community services'!J264</f>
        <v>0</v>
      </c>
      <c r="K2479" s="123">
        <f>'community services'!K264</f>
        <v>0</v>
      </c>
    </row>
    <row r="2480" spans="1:11" s="116" customFormat="1" ht="15" x14ac:dyDescent="0.25">
      <c r="A2480" s="111"/>
      <c r="B2480" s="112" t="s">
        <v>266</v>
      </c>
      <c r="C2480" s="113"/>
      <c r="D2480" s="113"/>
      <c r="E2480" s="113"/>
      <c r="F2480" s="113"/>
      <c r="G2480" s="113"/>
      <c r="H2480" s="120">
        <f>'community services'!H265</f>
        <v>0</v>
      </c>
      <c r="I2480" s="120">
        <f>'community services'!I265</f>
        <v>0</v>
      </c>
      <c r="J2480" s="120">
        <f>'community services'!J265</f>
        <v>0</v>
      </c>
      <c r="K2480" s="123">
        <f>'community services'!K265</f>
        <v>0</v>
      </c>
    </row>
    <row r="2481" spans="1:11" x14ac:dyDescent="0.2">
      <c r="A2481" s="117"/>
      <c r="B2481" s="118"/>
      <c r="C2481" s="119"/>
      <c r="D2481" s="119"/>
      <c r="E2481" s="119"/>
      <c r="F2481" s="119"/>
      <c r="G2481" s="119"/>
      <c r="H2481" s="120">
        <f>'community services'!H266</f>
        <v>0</v>
      </c>
      <c r="I2481" s="120">
        <f>'community services'!I266</f>
        <v>0</v>
      </c>
      <c r="J2481" s="120">
        <f>'community services'!J266</f>
        <v>0</v>
      </c>
      <c r="K2481" s="123">
        <f>'community services'!K266</f>
        <v>0</v>
      </c>
    </row>
    <row r="2482" spans="1:11" x14ac:dyDescent="0.2">
      <c r="A2482" s="117" t="s">
        <v>999</v>
      </c>
      <c r="B2482" s="118" t="s">
        <v>268</v>
      </c>
      <c r="C2482" s="119">
        <v>0</v>
      </c>
      <c r="D2482" s="119">
        <v>0</v>
      </c>
      <c r="E2482" s="119">
        <v>23492.09</v>
      </c>
      <c r="F2482" s="119">
        <v>-23492.09</v>
      </c>
      <c r="G2482" s="119">
        <v>0</v>
      </c>
      <c r="H2482" s="120">
        <f>'community services'!H267</f>
        <v>0</v>
      </c>
      <c r="I2482" s="120">
        <f>'community services'!I267</f>
        <v>0</v>
      </c>
      <c r="J2482" s="120">
        <f>'community services'!J267</f>
        <v>0</v>
      </c>
      <c r="K2482" s="123">
        <f>'community services'!K267</f>
        <v>0</v>
      </c>
    </row>
    <row r="2483" spans="1:11" x14ac:dyDescent="0.2">
      <c r="A2483" s="117" t="s">
        <v>1000</v>
      </c>
      <c r="B2483" s="118" t="s">
        <v>269</v>
      </c>
      <c r="C2483" s="119">
        <v>2536</v>
      </c>
      <c r="D2483" s="119">
        <v>2544.19</v>
      </c>
      <c r="E2483" s="119">
        <v>4316.3</v>
      </c>
      <c r="F2483" s="119">
        <v>-1780.3</v>
      </c>
      <c r="G2483" s="119">
        <v>170.2</v>
      </c>
      <c r="H2483" s="120">
        <f>'community services'!H268</f>
        <v>0</v>
      </c>
      <c r="I2483" s="120">
        <f>'community services'!I268</f>
        <v>2536</v>
      </c>
      <c r="J2483" s="120">
        <f>'community services'!J268</f>
        <v>2688.16</v>
      </c>
      <c r="K2483" s="123">
        <f>'community services'!K268</f>
        <v>2849.4495999999999</v>
      </c>
    </row>
    <row r="2484" spans="1:11" x14ac:dyDescent="0.2">
      <c r="A2484" s="117" t="s">
        <v>1001</v>
      </c>
      <c r="B2484" s="118" t="s">
        <v>272</v>
      </c>
      <c r="C2484" s="119">
        <v>32585</v>
      </c>
      <c r="D2484" s="119">
        <v>1314.07</v>
      </c>
      <c r="E2484" s="119">
        <v>4689</v>
      </c>
      <c r="F2484" s="119">
        <v>27896</v>
      </c>
      <c r="G2484" s="119">
        <v>14.39</v>
      </c>
      <c r="H2484" s="120">
        <f>'community services'!H269</f>
        <v>0</v>
      </c>
      <c r="I2484" s="120">
        <f>'community services'!I269</f>
        <v>32585</v>
      </c>
      <c r="J2484" s="120">
        <f>'community services'!J269</f>
        <v>34540.1</v>
      </c>
      <c r="K2484" s="123">
        <f>'community services'!K269</f>
        <v>36612.506000000001</v>
      </c>
    </row>
    <row r="2485" spans="1:11" x14ac:dyDescent="0.2">
      <c r="A2485" s="117" t="s">
        <v>1002</v>
      </c>
      <c r="B2485" s="118" t="s">
        <v>276</v>
      </c>
      <c r="C2485" s="119">
        <v>0</v>
      </c>
      <c r="D2485" s="119">
        <v>23206.67</v>
      </c>
      <c r="E2485" s="119">
        <v>258528.54</v>
      </c>
      <c r="F2485" s="119">
        <v>-258528.54</v>
      </c>
      <c r="G2485" s="119">
        <v>0</v>
      </c>
      <c r="H2485" s="120">
        <f>'community services'!H270</f>
        <v>0</v>
      </c>
      <c r="I2485" s="120">
        <f>'community services'!I270</f>
        <v>0</v>
      </c>
      <c r="J2485" s="120">
        <f>'community services'!J270</f>
        <v>0</v>
      </c>
      <c r="K2485" s="123">
        <f>'community services'!K270</f>
        <v>0</v>
      </c>
    </row>
    <row r="2486" spans="1:11" x14ac:dyDescent="0.2">
      <c r="A2486" s="117" t="s">
        <v>1003</v>
      </c>
      <c r="B2486" s="118" t="s">
        <v>278</v>
      </c>
      <c r="C2486" s="119">
        <v>588046</v>
      </c>
      <c r="D2486" s="119">
        <v>0</v>
      </c>
      <c r="E2486" s="119">
        <v>0</v>
      </c>
      <c r="F2486" s="119">
        <v>588046</v>
      </c>
      <c r="G2486" s="119">
        <v>0</v>
      </c>
      <c r="H2486" s="120">
        <f>'community services'!H271</f>
        <v>0</v>
      </c>
      <c r="I2486" s="120">
        <f>'community services'!I271</f>
        <v>588046</v>
      </c>
      <c r="J2486" s="120">
        <f>'community services'!J271</f>
        <v>623328.76</v>
      </c>
      <c r="K2486" s="123">
        <f>'community services'!K271</f>
        <v>660728.48560000001</v>
      </c>
    </row>
    <row r="2487" spans="1:11" x14ac:dyDescent="0.2">
      <c r="A2487" s="117" t="s">
        <v>1004</v>
      </c>
      <c r="B2487" s="118" t="s">
        <v>279</v>
      </c>
      <c r="C2487" s="119">
        <v>11771</v>
      </c>
      <c r="D2487" s="119">
        <v>943.19</v>
      </c>
      <c r="E2487" s="119">
        <v>5557.7</v>
      </c>
      <c r="F2487" s="119">
        <v>6213.3</v>
      </c>
      <c r="G2487" s="119">
        <v>47.21</v>
      </c>
      <c r="H2487" s="120">
        <f>'community services'!H272</f>
        <v>0</v>
      </c>
      <c r="I2487" s="120">
        <f>'community services'!I272</f>
        <v>11771</v>
      </c>
      <c r="J2487" s="120">
        <f>'community services'!J272</f>
        <v>12477.26</v>
      </c>
      <c r="K2487" s="123">
        <f>'community services'!K272</f>
        <v>13225.8956</v>
      </c>
    </row>
    <row r="2488" spans="1:11" x14ac:dyDescent="0.2">
      <c r="A2488" s="117"/>
      <c r="B2488" s="118"/>
      <c r="C2488" s="119"/>
      <c r="D2488" s="119"/>
      <c r="E2488" s="119"/>
      <c r="F2488" s="119"/>
      <c r="G2488" s="119"/>
      <c r="H2488" s="120">
        <f>'community services'!H273</f>
        <v>0</v>
      </c>
      <c r="I2488" s="120">
        <f>'community services'!I273</f>
        <v>0</v>
      </c>
      <c r="J2488" s="120">
        <f>'community services'!J273</f>
        <v>0</v>
      </c>
      <c r="K2488" s="123">
        <f>'community services'!K273</f>
        <v>0</v>
      </c>
    </row>
    <row r="2489" spans="1:11" s="116" customFormat="1" ht="15" x14ac:dyDescent="0.25">
      <c r="A2489" s="111"/>
      <c r="B2489" s="112" t="s">
        <v>280</v>
      </c>
      <c r="C2489" s="113">
        <v>634938</v>
      </c>
      <c r="D2489" s="113">
        <v>28008.12</v>
      </c>
      <c r="E2489" s="113">
        <v>296583.63</v>
      </c>
      <c r="F2489" s="113">
        <v>338354.37</v>
      </c>
      <c r="G2489" s="113">
        <v>46.71</v>
      </c>
      <c r="H2489" s="120">
        <f>'community services'!H274</f>
        <v>0</v>
      </c>
      <c r="I2489" s="120">
        <f>'community services'!I274</f>
        <v>634938</v>
      </c>
      <c r="J2489" s="120">
        <f>'community services'!J274</f>
        <v>673034.28</v>
      </c>
      <c r="K2489" s="123">
        <f>'community services'!K274</f>
        <v>713416.33680000005</v>
      </c>
    </row>
    <row r="2490" spans="1:11" s="116" customFormat="1" ht="15" x14ac:dyDescent="0.25">
      <c r="A2490" s="111"/>
      <c r="B2490" s="112"/>
      <c r="C2490" s="113"/>
      <c r="D2490" s="113"/>
      <c r="E2490" s="113"/>
      <c r="F2490" s="113"/>
      <c r="G2490" s="113"/>
      <c r="H2490" s="120">
        <f>'community services'!H275</f>
        <v>0</v>
      </c>
      <c r="I2490" s="120">
        <f>'community services'!I275</f>
        <v>0</v>
      </c>
      <c r="J2490" s="120">
        <f>'community services'!J275</f>
        <v>0</v>
      </c>
      <c r="K2490" s="123">
        <f>'community services'!K275</f>
        <v>0</v>
      </c>
    </row>
    <row r="2491" spans="1:11" s="116" customFormat="1" ht="15" x14ac:dyDescent="0.25">
      <c r="A2491" s="111"/>
      <c r="B2491" s="112" t="s">
        <v>281</v>
      </c>
      <c r="C2491" s="113">
        <v>2290566</v>
      </c>
      <c r="D2491" s="113">
        <v>172581.29</v>
      </c>
      <c r="E2491" s="113">
        <v>1183700.74</v>
      </c>
      <c r="F2491" s="113">
        <v>1106865.26</v>
      </c>
      <c r="G2491" s="113">
        <v>51.67</v>
      </c>
      <c r="H2491" s="120">
        <f>'community services'!H276</f>
        <v>59510</v>
      </c>
      <c r="I2491" s="120">
        <f>'community services'!I276</f>
        <v>2350076</v>
      </c>
      <c r="J2491" s="120">
        <f>'community services'!J276</f>
        <v>2491080.5599999996</v>
      </c>
      <c r="K2491" s="123">
        <f>'community services'!K276</f>
        <v>2640545.3936000001</v>
      </c>
    </row>
    <row r="2492" spans="1:11" s="116" customFormat="1" ht="15" x14ac:dyDescent="0.25">
      <c r="A2492" s="111"/>
      <c r="B2492" s="112"/>
      <c r="C2492" s="113"/>
      <c r="D2492" s="113"/>
      <c r="E2492" s="113"/>
      <c r="F2492" s="113"/>
      <c r="G2492" s="113"/>
      <c r="H2492" s="120">
        <f>'community services'!H277</f>
        <v>0</v>
      </c>
      <c r="I2492" s="120">
        <f>'community services'!I277</f>
        <v>0</v>
      </c>
      <c r="J2492" s="120">
        <f>'community services'!J277</f>
        <v>0</v>
      </c>
      <c r="K2492" s="123">
        <f>'community services'!K277</f>
        <v>0</v>
      </c>
    </row>
    <row r="2493" spans="1:11" s="116" customFormat="1" ht="15" x14ac:dyDescent="0.25">
      <c r="A2493" s="111"/>
      <c r="B2493" s="112" t="s">
        <v>283</v>
      </c>
      <c r="C2493" s="113"/>
      <c r="D2493" s="113"/>
      <c r="E2493" s="113"/>
      <c r="F2493" s="113"/>
      <c r="G2493" s="113"/>
      <c r="H2493" s="120">
        <f>'community services'!H278</f>
        <v>0</v>
      </c>
      <c r="I2493" s="120">
        <f>'community services'!I278</f>
        <v>0</v>
      </c>
      <c r="J2493" s="120">
        <f>'community services'!J278</f>
        <v>0</v>
      </c>
      <c r="K2493" s="123">
        <f>'community services'!K278</f>
        <v>0</v>
      </c>
    </row>
    <row r="2494" spans="1:11" x14ac:dyDescent="0.2">
      <c r="A2494" s="117"/>
      <c r="B2494" s="118"/>
      <c r="C2494" s="119"/>
      <c r="D2494" s="119"/>
      <c r="E2494" s="119"/>
      <c r="F2494" s="119"/>
      <c r="G2494" s="119"/>
      <c r="H2494" s="120">
        <f>'community services'!H279</f>
        <v>0</v>
      </c>
      <c r="I2494" s="120">
        <f>'community services'!I279</f>
        <v>0</v>
      </c>
      <c r="J2494" s="120">
        <f>'community services'!J279</f>
        <v>0</v>
      </c>
      <c r="K2494" s="123">
        <f>'community services'!K279</f>
        <v>0</v>
      </c>
    </row>
    <row r="2495" spans="1:11" x14ac:dyDescent="0.2">
      <c r="A2495" s="117" t="s">
        <v>1005</v>
      </c>
      <c r="B2495" s="118" t="s">
        <v>1006</v>
      </c>
      <c r="C2495" s="119">
        <v>300000</v>
      </c>
      <c r="D2495" s="119">
        <v>0</v>
      </c>
      <c r="E2495" s="119">
        <v>0</v>
      </c>
      <c r="F2495" s="119">
        <v>300000</v>
      </c>
      <c r="G2495" s="119">
        <v>0</v>
      </c>
      <c r="H2495" s="120">
        <f>'community services'!H280</f>
        <v>-36000</v>
      </c>
      <c r="I2495" s="120">
        <f>'community services'!I280</f>
        <v>264000</v>
      </c>
      <c r="J2495" s="120">
        <f>'community services'!J280</f>
        <v>0</v>
      </c>
      <c r="K2495" s="123">
        <f>'community services'!K280</f>
        <v>0</v>
      </c>
    </row>
    <row r="2496" spans="1:11" x14ac:dyDescent="0.2">
      <c r="A2496" s="117" t="s">
        <v>1007</v>
      </c>
      <c r="B2496" s="118" t="s">
        <v>1008</v>
      </c>
      <c r="C2496" s="119">
        <v>200000</v>
      </c>
      <c r="D2496" s="119">
        <v>0</v>
      </c>
      <c r="E2496" s="119">
        <v>160500</v>
      </c>
      <c r="F2496" s="119">
        <v>39500</v>
      </c>
      <c r="G2496" s="119">
        <v>80.25</v>
      </c>
      <c r="H2496" s="120">
        <f>'community services'!H281</f>
        <v>-10000</v>
      </c>
      <c r="I2496" s="120">
        <f>'community services'!I281</f>
        <v>190000</v>
      </c>
      <c r="J2496" s="120">
        <f>'community services'!J281</f>
        <v>200000</v>
      </c>
      <c r="K2496" s="123">
        <f>'community services'!K281</f>
        <v>0</v>
      </c>
    </row>
    <row r="2497" spans="1:11" x14ac:dyDescent="0.2">
      <c r="A2497" s="117" t="s">
        <v>1009</v>
      </c>
      <c r="B2497" s="118" t="s">
        <v>1293</v>
      </c>
      <c r="C2497" s="119">
        <v>8210052</v>
      </c>
      <c r="D2497" s="119">
        <v>937118.16</v>
      </c>
      <c r="E2497" s="119">
        <v>5443963.6399999997</v>
      </c>
      <c r="F2497" s="119">
        <v>2766088.36</v>
      </c>
      <c r="G2497" s="119">
        <v>66.3</v>
      </c>
      <c r="H2497" s="120">
        <f>'community services'!H283</f>
        <v>-2699805.84</v>
      </c>
      <c r="I2497" s="120">
        <f>'community services'!I283</f>
        <v>5510246.1600000001</v>
      </c>
      <c r="J2497" s="120">
        <f>'community services'!J283</f>
        <v>0</v>
      </c>
      <c r="K2497" s="123">
        <f>'community services'!K283</f>
        <v>0</v>
      </c>
    </row>
    <row r="2498" spans="1:11" s="125" customFormat="1" ht="15" x14ac:dyDescent="0.25">
      <c r="A2498" s="126"/>
      <c r="B2498" s="118" t="s">
        <v>1275</v>
      </c>
      <c r="C2498" s="119">
        <f>'community services'!C282</f>
        <v>0</v>
      </c>
      <c r="D2498" s="119">
        <f>'community services'!D282</f>
        <v>0</v>
      </c>
      <c r="E2498" s="119">
        <f>'community services'!E282</f>
        <v>0</v>
      </c>
      <c r="F2498" s="119">
        <f>'community services'!F282</f>
        <v>0</v>
      </c>
      <c r="G2498" s="119">
        <f>'community services'!G282</f>
        <v>0</v>
      </c>
      <c r="H2498" s="119">
        <f>'community services'!H282</f>
        <v>2699806</v>
      </c>
      <c r="I2498" s="119">
        <f>'community services'!I282</f>
        <v>2699806</v>
      </c>
      <c r="J2498" s="119">
        <f>'community services'!J282</f>
        <v>0</v>
      </c>
      <c r="K2498" s="119">
        <f>'community services'!K282</f>
        <v>0</v>
      </c>
    </row>
    <row r="2499" spans="1:11" s="125" customFormat="1" ht="15" x14ac:dyDescent="0.25">
      <c r="A2499" s="117"/>
      <c r="B2499" s="118" t="s">
        <v>1255</v>
      </c>
      <c r="C2499" s="119"/>
      <c r="D2499" s="119"/>
      <c r="E2499" s="119"/>
      <c r="F2499" s="119"/>
      <c r="G2499" s="119"/>
      <c r="H2499" s="127">
        <f>'community services'!H284</f>
        <v>36000</v>
      </c>
      <c r="I2499" s="127">
        <f>'community services'!I284</f>
        <v>36000</v>
      </c>
      <c r="J2499" s="120">
        <f>'community services'!J284</f>
        <v>0</v>
      </c>
      <c r="K2499" s="128">
        <f>'community services'!K284</f>
        <v>0</v>
      </c>
    </row>
    <row r="2500" spans="1:11" s="125" customFormat="1" ht="15" x14ac:dyDescent="0.25">
      <c r="A2500" s="117"/>
      <c r="B2500" s="118" t="s">
        <v>1284</v>
      </c>
      <c r="C2500" s="119"/>
      <c r="D2500" s="119"/>
      <c r="E2500" s="119"/>
      <c r="F2500" s="119"/>
      <c r="G2500" s="119"/>
      <c r="H2500" s="120"/>
      <c r="I2500" s="119"/>
      <c r="J2500" s="120">
        <f>J2501</f>
        <v>400000</v>
      </c>
      <c r="K2500" s="134"/>
    </row>
    <row r="2501" spans="1:11" s="125" customFormat="1" ht="15" x14ac:dyDescent="0.25">
      <c r="A2501" s="117"/>
      <c r="B2501" s="118" t="s">
        <v>1285</v>
      </c>
      <c r="C2501" s="119"/>
      <c r="D2501" s="119"/>
      <c r="E2501" s="119"/>
      <c r="F2501" s="119"/>
      <c r="G2501" s="119"/>
      <c r="H2501" s="120"/>
      <c r="I2501" s="119"/>
      <c r="J2501" s="120">
        <f>'community services'!J286</f>
        <v>400000</v>
      </c>
      <c r="K2501" s="134"/>
    </row>
    <row r="2502" spans="1:11" x14ac:dyDescent="0.2">
      <c r="A2502" s="117"/>
      <c r="B2502" s="118"/>
      <c r="C2502" s="119"/>
      <c r="D2502" s="119"/>
      <c r="E2502" s="119"/>
      <c r="F2502" s="119"/>
      <c r="G2502" s="119"/>
      <c r="H2502" s="120">
        <f>'community services'!H287</f>
        <v>0</v>
      </c>
      <c r="I2502" s="120">
        <f>'community services'!I287</f>
        <v>0</v>
      </c>
      <c r="J2502" s="120">
        <f>'community services'!J287</f>
        <v>0</v>
      </c>
      <c r="K2502" s="123">
        <f>'community services'!K287</f>
        <v>0</v>
      </c>
    </row>
    <row r="2503" spans="1:11" s="116" customFormat="1" ht="15" x14ac:dyDescent="0.25">
      <c r="A2503" s="111"/>
      <c r="B2503" s="112" t="s">
        <v>294</v>
      </c>
      <c r="C2503" s="113">
        <v>8710052</v>
      </c>
      <c r="D2503" s="113">
        <v>937118.16</v>
      </c>
      <c r="E2503" s="113">
        <v>5604463.6399999997</v>
      </c>
      <c r="F2503" s="113">
        <v>3105588.36</v>
      </c>
      <c r="G2503" s="113">
        <v>64.34</v>
      </c>
      <c r="H2503" s="120">
        <f>'community services'!H288</f>
        <v>-9999.839999999851</v>
      </c>
      <c r="I2503" s="120">
        <f>'community services'!I288</f>
        <v>8700052.1600000001</v>
      </c>
      <c r="J2503" s="120">
        <f>'community services'!J288</f>
        <v>1200000</v>
      </c>
      <c r="K2503" s="123">
        <f>'community services'!K288</f>
        <v>0</v>
      </c>
    </row>
    <row r="2504" spans="1:11" s="116" customFormat="1" ht="15" x14ac:dyDescent="0.25">
      <c r="A2504" s="111"/>
      <c r="B2504" s="112"/>
      <c r="C2504" s="113"/>
      <c r="D2504" s="113"/>
      <c r="E2504" s="113"/>
      <c r="F2504" s="113"/>
      <c r="G2504" s="113"/>
      <c r="H2504" s="120">
        <f>'community services'!H289</f>
        <v>0</v>
      </c>
      <c r="I2504" s="120">
        <f>'community services'!I289</f>
        <v>0</v>
      </c>
      <c r="J2504" s="120">
        <f>'community services'!J289</f>
        <v>0</v>
      </c>
      <c r="K2504" s="123">
        <f>'community services'!K289</f>
        <v>0</v>
      </c>
    </row>
    <row r="2505" spans="1:11" s="116" customFormat="1" ht="15" x14ac:dyDescent="0.25">
      <c r="A2505" s="111"/>
      <c r="B2505" s="112" t="s">
        <v>1010</v>
      </c>
      <c r="C2505" s="113"/>
      <c r="D2505" s="113"/>
      <c r="E2505" s="113"/>
      <c r="F2505" s="113"/>
      <c r="G2505" s="113"/>
      <c r="H2505" s="120">
        <f>'community services'!H290</f>
        <v>0</v>
      </c>
      <c r="I2505" s="120">
        <f>'community services'!I290</f>
        <v>0</v>
      </c>
      <c r="J2505" s="120">
        <f>'community services'!J290</f>
        <v>0</v>
      </c>
      <c r="K2505" s="123">
        <f>'community services'!K290</f>
        <v>0</v>
      </c>
    </row>
    <row r="2506" spans="1:11" s="116" customFormat="1" ht="15" x14ac:dyDescent="0.25">
      <c r="A2506" s="111"/>
      <c r="B2506" s="112" t="s">
        <v>8</v>
      </c>
      <c r="C2506" s="113"/>
      <c r="D2506" s="113"/>
      <c r="E2506" s="113"/>
      <c r="F2506" s="113"/>
      <c r="G2506" s="113"/>
      <c r="H2506" s="120">
        <f>'community services'!H291</f>
        <v>0</v>
      </c>
      <c r="I2506" s="120">
        <f>'community services'!I291</f>
        <v>0</v>
      </c>
      <c r="J2506" s="120">
        <f>'community services'!J291</f>
        <v>0</v>
      </c>
      <c r="K2506" s="123">
        <f>'community services'!K291</f>
        <v>0</v>
      </c>
    </row>
    <row r="2507" spans="1:11" s="116" customFormat="1" ht="15" x14ac:dyDescent="0.25">
      <c r="A2507" s="111"/>
      <c r="B2507" s="112" t="s">
        <v>9</v>
      </c>
      <c r="C2507" s="113"/>
      <c r="D2507" s="113"/>
      <c r="E2507" s="113"/>
      <c r="F2507" s="113"/>
      <c r="G2507" s="113"/>
      <c r="H2507" s="120">
        <f>'community services'!H292</f>
        <v>0</v>
      </c>
      <c r="I2507" s="120">
        <f>'community services'!I292</f>
        <v>0</v>
      </c>
      <c r="J2507" s="120">
        <f>'community services'!J292</f>
        <v>0</v>
      </c>
      <c r="K2507" s="123">
        <f>'community services'!K292</f>
        <v>0</v>
      </c>
    </row>
    <row r="2508" spans="1:11" s="116" customFormat="1" ht="15" x14ac:dyDescent="0.25">
      <c r="A2508" s="111"/>
      <c r="B2508" s="112" t="s">
        <v>21</v>
      </c>
      <c r="C2508" s="113"/>
      <c r="D2508" s="113"/>
      <c r="E2508" s="113"/>
      <c r="F2508" s="113"/>
      <c r="G2508" s="113"/>
      <c r="H2508" s="120">
        <f>'community services'!H293</f>
        <v>0</v>
      </c>
      <c r="I2508" s="120">
        <f>'community services'!I293</f>
        <v>0</v>
      </c>
      <c r="J2508" s="120">
        <f>'community services'!J293</f>
        <v>0</v>
      </c>
      <c r="K2508" s="123">
        <f>'community services'!K293</f>
        <v>0</v>
      </c>
    </row>
    <row r="2509" spans="1:11" x14ac:dyDescent="0.2">
      <c r="A2509" s="117"/>
      <c r="B2509" s="118"/>
      <c r="C2509" s="119"/>
      <c r="D2509" s="119"/>
      <c r="E2509" s="119"/>
      <c r="F2509" s="119"/>
      <c r="G2509" s="119"/>
      <c r="H2509" s="120">
        <f>'community services'!H294</f>
        <v>0</v>
      </c>
      <c r="I2509" s="120">
        <f>'community services'!I294</f>
        <v>0</v>
      </c>
      <c r="J2509" s="120">
        <f>'community services'!J294</f>
        <v>0</v>
      </c>
      <c r="K2509" s="123">
        <f>'community services'!K294</f>
        <v>0</v>
      </c>
    </row>
    <row r="2510" spans="1:11" x14ac:dyDescent="0.2">
      <c r="A2510" s="117" t="s">
        <v>1011</v>
      </c>
      <c r="B2510" s="118" t="s">
        <v>23</v>
      </c>
      <c r="C2510" s="119">
        <v>-1136370</v>
      </c>
      <c r="D2510" s="119">
        <v>-14100</v>
      </c>
      <c r="E2510" s="119">
        <v>-99900</v>
      </c>
      <c r="F2510" s="119">
        <v>-1036470</v>
      </c>
      <c r="G2510" s="119">
        <v>8.7899999999999991</v>
      </c>
      <c r="H2510" s="120">
        <f>'community services'!H295</f>
        <v>0</v>
      </c>
      <c r="I2510" s="120">
        <f>'community services'!I295</f>
        <v>-1136370</v>
      </c>
      <c r="J2510" s="120">
        <f>'community services'!J295</f>
        <v>-1204552.2</v>
      </c>
      <c r="K2510" s="123">
        <f>'community services'!K295</f>
        <v>-1276825.3319999999</v>
      </c>
    </row>
    <row r="2511" spans="1:11" x14ac:dyDescent="0.2">
      <c r="A2511" s="117" t="s">
        <v>1012</v>
      </c>
      <c r="B2511" s="118" t="s">
        <v>25</v>
      </c>
      <c r="C2511" s="119">
        <v>-6690818</v>
      </c>
      <c r="D2511" s="119">
        <v>-724155.38</v>
      </c>
      <c r="E2511" s="119">
        <v>-3660062.58</v>
      </c>
      <c r="F2511" s="119">
        <v>-3030755.42</v>
      </c>
      <c r="G2511" s="119">
        <v>54.7</v>
      </c>
      <c r="H2511" s="120">
        <f>'community services'!H296</f>
        <v>0</v>
      </c>
      <c r="I2511" s="120">
        <f>'community services'!I296</f>
        <v>-6690818</v>
      </c>
      <c r="J2511" s="120">
        <f>'community services'!J296</f>
        <v>-7092267.0800000001</v>
      </c>
      <c r="K2511" s="123">
        <f>'community services'!K296</f>
        <v>-7517803.1047999999</v>
      </c>
    </row>
    <row r="2512" spans="1:11" x14ac:dyDescent="0.2">
      <c r="A2512" s="117"/>
      <c r="B2512" s="118"/>
      <c r="C2512" s="119"/>
      <c r="D2512" s="119"/>
      <c r="E2512" s="119"/>
      <c r="F2512" s="119"/>
      <c r="G2512" s="119"/>
      <c r="H2512" s="120">
        <f>'community services'!H297</f>
        <v>0</v>
      </c>
      <c r="I2512" s="120">
        <f>'community services'!I297</f>
        <v>0</v>
      </c>
      <c r="J2512" s="120">
        <f>'community services'!J297</f>
        <v>0</v>
      </c>
      <c r="K2512" s="123">
        <f>'community services'!K297</f>
        <v>0</v>
      </c>
    </row>
    <row r="2513" spans="1:11" s="116" customFormat="1" ht="15" x14ac:dyDescent="0.25">
      <c r="A2513" s="111"/>
      <c r="B2513" s="112" t="s">
        <v>26</v>
      </c>
      <c r="C2513" s="113">
        <v>-7827188</v>
      </c>
      <c r="D2513" s="113">
        <v>-738255.38</v>
      </c>
      <c r="E2513" s="113">
        <v>-3759962.58</v>
      </c>
      <c r="F2513" s="113">
        <v>-4067225.42</v>
      </c>
      <c r="G2513" s="113">
        <v>48.03</v>
      </c>
      <c r="H2513" s="120">
        <f>'community services'!H298</f>
        <v>0</v>
      </c>
      <c r="I2513" s="120">
        <f>'community services'!I298</f>
        <v>-7827188</v>
      </c>
      <c r="J2513" s="120">
        <f>'community services'!J298</f>
        <v>-8296819.2800000003</v>
      </c>
      <c r="K2513" s="123">
        <f>'community services'!K298</f>
        <v>-8794628.4367999993</v>
      </c>
    </row>
    <row r="2514" spans="1:11" s="116" customFormat="1" ht="15" x14ac:dyDescent="0.25">
      <c r="A2514" s="111"/>
      <c r="B2514" s="112"/>
      <c r="C2514" s="113"/>
      <c r="D2514" s="113"/>
      <c r="E2514" s="113"/>
      <c r="F2514" s="113"/>
      <c r="G2514" s="113"/>
      <c r="H2514" s="120">
        <f>'community services'!H299</f>
        <v>0</v>
      </c>
      <c r="I2514" s="120">
        <f>'community services'!I299</f>
        <v>0</v>
      </c>
      <c r="J2514" s="120">
        <f>'community services'!J299</f>
        <v>0</v>
      </c>
      <c r="K2514" s="123">
        <f>'community services'!K299</f>
        <v>0</v>
      </c>
    </row>
    <row r="2515" spans="1:11" s="116" customFormat="1" ht="15" x14ac:dyDescent="0.25">
      <c r="A2515" s="111"/>
      <c r="B2515" s="112" t="s">
        <v>38</v>
      </c>
      <c r="C2515" s="113">
        <v>-7827188</v>
      </c>
      <c r="D2515" s="113">
        <v>-738255.38</v>
      </c>
      <c r="E2515" s="113">
        <v>-3759962.58</v>
      </c>
      <c r="F2515" s="113">
        <v>-4067225.42</v>
      </c>
      <c r="G2515" s="113">
        <v>48.03</v>
      </c>
      <c r="H2515" s="120">
        <f>'community services'!H300</f>
        <v>0</v>
      </c>
      <c r="I2515" s="120">
        <f>'community services'!I300</f>
        <v>-7827188</v>
      </c>
      <c r="J2515" s="120">
        <f>'community services'!J300</f>
        <v>-8296819.2800000003</v>
      </c>
      <c r="K2515" s="123">
        <f>'community services'!K300</f>
        <v>-8794628.4367999993</v>
      </c>
    </row>
    <row r="2516" spans="1:11" x14ac:dyDescent="0.2">
      <c r="A2516" s="117"/>
      <c r="B2516" s="118"/>
      <c r="C2516" s="119"/>
      <c r="D2516" s="119"/>
      <c r="E2516" s="119"/>
      <c r="F2516" s="119"/>
      <c r="G2516" s="119"/>
      <c r="H2516" s="120">
        <f>'community services'!H301</f>
        <v>0</v>
      </c>
      <c r="I2516" s="120">
        <f>'community services'!I301</f>
        <v>0</v>
      </c>
      <c r="J2516" s="120">
        <f>'community services'!J301</f>
        <v>0</v>
      </c>
      <c r="K2516" s="123">
        <f>'community services'!K301</f>
        <v>0</v>
      </c>
    </row>
    <row r="2517" spans="1:11" s="116" customFormat="1" ht="15" x14ac:dyDescent="0.25">
      <c r="A2517" s="111"/>
      <c r="B2517" s="112" t="s">
        <v>91</v>
      </c>
      <c r="C2517" s="113">
        <v>-7827188</v>
      </c>
      <c r="D2517" s="113">
        <v>-738255.38</v>
      </c>
      <c r="E2517" s="113">
        <v>-3759962.58</v>
      </c>
      <c r="F2517" s="113">
        <v>-4067225.42</v>
      </c>
      <c r="G2517" s="113">
        <v>48.03</v>
      </c>
      <c r="H2517" s="120">
        <f>'community services'!H302</f>
        <v>0</v>
      </c>
      <c r="I2517" s="120">
        <f>'community services'!I302</f>
        <v>-7827188</v>
      </c>
      <c r="J2517" s="120">
        <f>'community services'!J302</f>
        <v>-8296819.2800000003</v>
      </c>
      <c r="K2517" s="123">
        <f>'community services'!K302</f>
        <v>-8794628.4367999993</v>
      </c>
    </row>
    <row r="2518" spans="1:11" s="116" customFormat="1" ht="15" x14ac:dyDescent="0.25">
      <c r="A2518" s="111"/>
      <c r="B2518" s="112"/>
      <c r="C2518" s="113"/>
      <c r="D2518" s="113"/>
      <c r="E2518" s="113"/>
      <c r="F2518" s="113"/>
      <c r="G2518" s="113"/>
      <c r="H2518" s="120">
        <f>'community services'!H303</f>
        <v>0</v>
      </c>
      <c r="I2518" s="120">
        <f>'community services'!I303</f>
        <v>0</v>
      </c>
      <c r="J2518" s="120">
        <f>'community services'!J303</f>
        <v>0</v>
      </c>
      <c r="K2518" s="123">
        <f>'community services'!K303</f>
        <v>0</v>
      </c>
    </row>
    <row r="2519" spans="1:11" s="116" customFormat="1" ht="15" x14ac:dyDescent="0.25">
      <c r="A2519" s="111"/>
      <c r="B2519" s="112" t="s">
        <v>92</v>
      </c>
      <c r="C2519" s="113"/>
      <c r="D2519" s="113"/>
      <c r="E2519" s="113"/>
      <c r="F2519" s="113"/>
      <c r="G2519" s="113"/>
      <c r="H2519" s="120">
        <f>'community services'!H304</f>
        <v>0</v>
      </c>
      <c r="I2519" s="120">
        <f>'community services'!I304</f>
        <v>0</v>
      </c>
      <c r="J2519" s="120">
        <f>'community services'!J304</f>
        <v>0</v>
      </c>
      <c r="K2519" s="123">
        <f>'community services'!K304</f>
        <v>0</v>
      </c>
    </row>
    <row r="2520" spans="1:11" s="116" customFormat="1" ht="15" x14ac:dyDescent="0.25">
      <c r="A2520" s="111"/>
      <c r="B2520" s="112" t="s">
        <v>93</v>
      </c>
      <c r="C2520" s="113"/>
      <c r="D2520" s="113"/>
      <c r="E2520" s="113"/>
      <c r="F2520" s="113"/>
      <c r="G2520" s="113"/>
      <c r="H2520" s="120">
        <f>'community services'!H305</f>
        <v>0</v>
      </c>
      <c r="I2520" s="120">
        <f>'community services'!I305</f>
        <v>0</v>
      </c>
      <c r="J2520" s="120">
        <f>'community services'!J305</f>
        <v>0</v>
      </c>
      <c r="K2520" s="123">
        <f>'community services'!K305</f>
        <v>0</v>
      </c>
    </row>
    <row r="2521" spans="1:11" s="116" customFormat="1" ht="15" x14ac:dyDescent="0.25">
      <c r="A2521" s="111"/>
      <c r="B2521" s="112" t="s">
        <v>128</v>
      </c>
      <c r="C2521" s="113"/>
      <c r="D2521" s="113"/>
      <c r="E2521" s="113"/>
      <c r="F2521" s="113"/>
      <c r="G2521" s="113"/>
      <c r="H2521" s="120">
        <f>'community services'!H306</f>
        <v>0</v>
      </c>
      <c r="I2521" s="120">
        <f>'community services'!I306</f>
        <v>0</v>
      </c>
      <c r="J2521" s="120">
        <f>'community services'!J306</f>
        <v>0</v>
      </c>
      <c r="K2521" s="123">
        <f>'community services'!K306</f>
        <v>0</v>
      </c>
    </row>
    <row r="2522" spans="1:11" s="116" customFormat="1" ht="15" x14ac:dyDescent="0.25">
      <c r="A2522" s="111"/>
      <c r="B2522" s="112" t="s">
        <v>129</v>
      </c>
      <c r="C2522" s="113"/>
      <c r="D2522" s="113"/>
      <c r="E2522" s="113"/>
      <c r="F2522" s="113"/>
      <c r="G2522" s="113"/>
      <c r="H2522" s="120">
        <f>'community services'!H307</f>
        <v>0</v>
      </c>
      <c r="I2522" s="120">
        <f>'community services'!I307</f>
        <v>0</v>
      </c>
      <c r="J2522" s="120">
        <f>'community services'!J307</f>
        <v>0</v>
      </c>
      <c r="K2522" s="123">
        <f>'community services'!K307</f>
        <v>0</v>
      </c>
    </row>
    <row r="2523" spans="1:11" x14ac:dyDescent="0.2">
      <c r="A2523" s="117"/>
      <c r="B2523" s="118"/>
      <c r="C2523" s="119"/>
      <c r="D2523" s="119"/>
      <c r="E2523" s="119"/>
      <c r="F2523" s="119"/>
      <c r="G2523" s="119"/>
      <c r="H2523" s="120">
        <f>'community services'!H308</f>
        <v>0</v>
      </c>
      <c r="I2523" s="120">
        <f>'community services'!I308</f>
        <v>0</v>
      </c>
      <c r="J2523" s="120">
        <f>'community services'!J308</f>
        <v>0</v>
      </c>
      <c r="K2523" s="123">
        <f>'community services'!K308</f>
        <v>0</v>
      </c>
    </row>
    <row r="2524" spans="1:11" x14ac:dyDescent="0.2">
      <c r="A2524" s="117" t="s">
        <v>1013</v>
      </c>
      <c r="B2524" s="118" t="s">
        <v>130</v>
      </c>
      <c r="C2524" s="119">
        <v>7711032</v>
      </c>
      <c r="D2524" s="119">
        <v>714401.18</v>
      </c>
      <c r="E2524" s="119">
        <v>4247208.32</v>
      </c>
      <c r="F2524" s="119">
        <v>3463823.68</v>
      </c>
      <c r="G2524" s="119">
        <v>55.07</v>
      </c>
      <c r="H2524" s="120">
        <f>'community services'!H309</f>
        <v>0</v>
      </c>
      <c r="I2524" s="120">
        <f>'community services'!I309</f>
        <v>7711032</v>
      </c>
      <c r="J2524" s="120">
        <f>'community services'!J309</f>
        <v>8173693.9199999999</v>
      </c>
      <c r="K2524" s="123">
        <f>'community services'!K309</f>
        <v>8664115.5551999994</v>
      </c>
    </row>
    <row r="2525" spans="1:11" x14ac:dyDescent="0.2">
      <c r="A2525" s="117" t="s">
        <v>1014</v>
      </c>
      <c r="B2525" s="118" t="s">
        <v>131</v>
      </c>
      <c r="C2525" s="119">
        <v>865224</v>
      </c>
      <c r="D2525" s="119">
        <v>19366.09</v>
      </c>
      <c r="E2525" s="119">
        <v>422060.47</v>
      </c>
      <c r="F2525" s="119">
        <v>443163.53</v>
      </c>
      <c r="G2525" s="119">
        <v>48.78</v>
      </c>
      <c r="H2525" s="120">
        <f>'community services'!H310</f>
        <v>0</v>
      </c>
      <c r="I2525" s="120">
        <f>'community services'!I310</f>
        <v>865224</v>
      </c>
      <c r="J2525" s="120">
        <f>'community services'!J310</f>
        <v>917137.44</v>
      </c>
      <c r="K2525" s="123">
        <f>'community services'!K310</f>
        <v>972165.68639999989</v>
      </c>
    </row>
    <row r="2526" spans="1:11" x14ac:dyDescent="0.2">
      <c r="A2526" s="117" t="s">
        <v>1015</v>
      </c>
      <c r="B2526" s="118" t="s">
        <v>132</v>
      </c>
      <c r="C2526" s="119">
        <v>217200</v>
      </c>
      <c r="D2526" s="119">
        <v>17266</v>
      </c>
      <c r="E2526" s="119">
        <v>103596</v>
      </c>
      <c r="F2526" s="119">
        <v>113604</v>
      </c>
      <c r="G2526" s="119">
        <v>47.69</v>
      </c>
      <c r="H2526" s="120">
        <f>'community services'!H311</f>
        <v>0</v>
      </c>
      <c r="I2526" s="120">
        <f>'community services'!I311</f>
        <v>217200</v>
      </c>
      <c r="J2526" s="120">
        <f>'community services'!J311</f>
        <v>230232</v>
      </c>
      <c r="K2526" s="123">
        <f>'community services'!K311</f>
        <v>244045.92</v>
      </c>
    </row>
    <row r="2527" spans="1:11" x14ac:dyDescent="0.2">
      <c r="A2527" s="117" t="s">
        <v>1016</v>
      </c>
      <c r="B2527" s="118" t="s">
        <v>133</v>
      </c>
      <c r="C2527" s="119">
        <v>0</v>
      </c>
      <c r="D2527" s="119">
        <v>3353.72</v>
      </c>
      <c r="E2527" s="119">
        <v>20122.32</v>
      </c>
      <c r="F2527" s="119">
        <v>-20122.32</v>
      </c>
      <c r="G2527" s="119">
        <v>0</v>
      </c>
      <c r="H2527" s="120">
        <f>'community services'!H312</f>
        <v>0</v>
      </c>
      <c r="I2527" s="120">
        <f>'community services'!I312</f>
        <v>0</v>
      </c>
      <c r="J2527" s="120">
        <f>'community services'!J312</f>
        <v>0</v>
      </c>
      <c r="K2527" s="123">
        <f>'community services'!K312</f>
        <v>0</v>
      </c>
    </row>
    <row r="2528" spans="1:11" x14ac:dyDescent="0.2">
      <c r="A2528" s="117" t="s">
        <v>1017</v>
      </c>
      <c r="B2528" s="118" t="s">
        <v>135</v>
      </c>
      <c r="C2528" s="119">
        <v>253513</v>
      </c>
      <c r="D2528" s="119">
        <v>0</v>
      </c>
      <c r="E2528" s="119">
        <v>0</v>
      </c>
      <c r="F2528" s="119">
        <v>253513</v>
      </c>
      <c r="G2528" s="119">
        <v>0</v>
      </c>
      <c r="H2528" s="120">
        <f>'community services'!H313</f>
        <v>0</v>
      </c>
      <c r="I2528" s="120">
        <f>'community services'!I313</f>
        <v>253513</v>
      </c>
      <c r="J2528" s="120">
        <f>'community services'!J313</f>
        <v>268723.78000000003</v>
      </c>
      <c r="K2528" s="123">
        <f>'community services'!K313</f>
        <v>284847.20680000004</v>
      </c>
    </row>
    <row r="2529" spans="1:11" x14ac:dyDescent="0.2">
      <c r="A2529" s="117" t="s">
        <v>1018</v>
      </c>
      <c r="B2529" s="118" t="s">
        <v>136</v>
      </c>
      <c r="C2529" s="119">
        <v>530189</v>
      </c>
      <c r="D2529" s="119">
        <v>54016.94</v>
      </c>
      <c r="E2529" s="119">
        <v>320490.88</v>
      </c>
      <c r="F2529" s="119">
        <v>209698.12</v>
      </c>
      <c r="G2529" s="119">
        <v>60.44</v>
      </c>
      <c r="H2529" s="120">
        <f>'community services'!H314</f>
        <v>0</v>
      </c>
      <c r="I2529" s="120">
        <f>'community services'!I314</f>
        <v>530189</v>
      </c>
      <c r="J2529" s="120">
        <f>'community services'!J314</f>
        <v>562000.34</v>
      </c>
      <c r="K2529" s="123">
        <f>'community services'!K314</f>
        <v>595720.36040000001</v>
      </c>
    </row>
    <row r="2530" spans="1:11" x14ac:dyDescent="0.2">
      <c r="A2530" s="117" t="s">
        <v>1019</v>
      </c>
      <c r="B2530" s="118" t="s">
        <v>137</v>
      </c>
      <c r="C2530" s="119">
        <v>239564</v>
      </c>
      <c r="D2530" s="119">
        <v>0</v>
      </c>
      <c r="E2530" s="119">
        <v>0</v>
      </c>
      <c r="F2530" s="119">
        <v>239564</v>
      </c>
      <c r="G2530" s="119">
        <v>0</v>
      </c>
      <c r="H2530" s="120">
        <f>'community services'!H315</f>
        <v>0</v>
      </c>
      <c r="I2530" s="120">
        <f>'community services'!I315</f>
        <v>239564</v>
      </c>
      <c r="J2530" s="120">
        <f>'community services'!J315</f>
        <v>253937.84</v>
      </c>
      <c r="K2530" s="123">
        <f>'community services'!K315</f>
        <v>269174.11040000001</v>
      </c>
    </row>
    <row r="2531" spans="1:11" x14ac:dyDescent="0.2">
      <c r="A2531" s="117" t="s">
        <v>1020</v>
      </c>
      <c r="B2531" s="118" t="s">
        <v>138</v>
      </c>
      <c r="C2531" s="119">
        <v>11292</v>
      </c>
      <c r="D2531" s="119">
        <v>0</v>
      </c>
      <c r="E2531" s="119">
        <v>42633.07</v>
      </c>
      <c r="F2531" s="119">
        <v>-31341.07</v>
      </c>
      <c r="G2531" s="119">
        <v>377.55</v>
      </c>
      <c r="H2531" s="120">
        <f>'community services'!H316</f>
        <v>0</v>
      </c>
      <c r="I2531" s="120">
        <f>'community services'!I316</f>
        <v>11292</v>
      </c>
      <c r="J2531" s="120">
        <f>'community services'!J316</f>
        <v>11969.52</v>
      </c>
      <c r="K2531" s="123">
        <f>'community services'!K316</f>
        <v>12687.691200000001</v>
      </c>
    </row>
    <row r="2532" spans="1:11" x14ac:dyDescent="0.2">
      <c r="A2532" s="117" t="s">
        <v>1021</v>
      </c>
      <c r="B2532" s="118" t="s">
        <v>139</v>
      </c>
      <c r="C2532" s="119">
        <v>108000</v>
      </c>
      <c r="D2532" s="119">
        <v>0</v>
      </c>
      <c r="E2532" s="119">
        <v>0</v>
      </c>
      <c r="F2532" s="119">
        <v>108000</v>
      </c>
      <c r="G2532" s="119">
        <v>0</v>
      </c>
      <c r="H2532" s="120">
        <f>'community services'!H317</f>
        <v>0</v>
      </c>
      <c r="I2532" s="120">
        <f>'community services'!I317</f>
        <v>108000</v>
      </c>
      <c r="J2532" s="120">
        <f>'community services'!J317</f>
        <v>114480</v>
      </c>
      <c r="K2532" s="123">
        <f>'community services'!K317</f>
        <v>121348.8</v>
      </c>
    </row>
    <row r="2533" spans="1:11" x14ac:dyDescent="0.2">
      <c r="A2533" s="117" t="s">
        <v>1022</v>
      </c>
      <c r="B2533" s="118" t="s">
        <v>140</v>
      </c>
      <c r="C2533" s="119">
        <v>0</v>
      </c>
      <c r="D2533" s="119">
        <v>14470.7</v>
      </c>
      <c r="E2533" s="119">
        <v>122820.91</v>
      </c>
      <c r="F2533" s="119">
        <v>-122820.91</v>
      </c>
      <c r="G2533" s="119">
        <v>0</v>
      </c>
      <c r="H2533" s="120">
        <f>'community services'!H318</f>
        <v>0</v>
      </c>
      <c r="I2533" s="120">
        <f>'community services'!I318</f>
        <v>0</v>
      </c>
      <c r="J2533" s="120">
        <f>'community services'!J318</f>
        <v>0</v>
      </c>
      <c r="K2533" s="123">
        <f>'community services'!K318</f>
        <v>0</v>
      </c>
    </row>
    <row r="2534" spans="1:11" x14ac:dyDescent="0.2">
      <c r="A2534" s="117" t="s">
        <v>1023</v>
      </c>
      <c r="B2534" s="118" t="s">
        <v>142</v>
      </c>
      <c r="C2534" s="119">
        <v>15692</v>
      </c>
      <c r="D2534" s="119">
        <v>1307.7</v>
      </c>
      <c r="E2534" s="119">
        <v>7846.2</v>
      </c>
      <c r="F2534" s="119">
        <v>7845.8</v>
      </c>
      <c r="G2534" s="119">
        <v>50</v>
      </c>
      <c r="H2534" s="120">
        <f>'community services'!H319</f>
        <v>0</v>
      </c>
      <c r="I2534" s="120">
        <f>'community services'!I319</f>
        <v>15692</v>
      </c>
      <c r="J2534" s="120">
        <f>'community services'!J319</f>
        <v>16633.52</v>
      </c>
      <c r="K2534" s="123">
        <f>'community services'!K319</f>
        <v>17631.531200000001</v>
      </c>
    </row>
    <row r="2535" spans="1:11" x14ac:dyDescent="0.2">
      <c r="A2535" s="117"/>
      <c r="B2535" s="118"/>
      <c r="C2535" s="119"/>
      <c r="D2535" s="119"/>
      <c r="E2535" s="119"/>
      <c r="F2535" s="119"/>
      <c r="G2535" s="119"/>
      <c r="H2535" s="120">
        <f>'community services'!H320</f>
        <v>0</v>
      </c>
      <c r="I2535" s="120">
        <f>'community services'!I320</f>
        <v>0</v>
      </c>
      <c r="J2535" s="120">
        <f>'community services'!J320</f>
        <v>0</v>
      </c>
      <c r="K2535" s="123">
        <f>'community services'!K320</f>
        <v>0</v>
      </c>
    </row>
    <row r="2536" spans="1:11" s="116" customFormat="1" ht="15" x14ac:dyDescent="0.25">
      <c r="A2536" s="111"/>
      <c r="B2536" s="112" t="s">
        <v>143</v>
      </c>
      <c r="C2536" s="113">
        <v>9951706</v>
      </c>
      <c r="D2536" s="113">
        <v>824182.33</v>
      </c>
      <c r="E2536" s="113">
        <v>5286778.17</v>
      </c>
      <c r="F2536" s="113">
        <v>4664927.83</v>
      </c>
      <c r="G2536" s="113">
        <v>53.12</v>
      </c>
      <c r="H2536" s="120">
        <f>'community services'!H321</f>
        <v>0</v>
      </c>
      <c r="I2536" s="120">
        <f>'community services'!I321</f>
        <v>9951706</v>
      </c>
      <c r="J2536" s="120">
        <f>'community services'!J321</f>
        <v>10548808.359999999</v>
      </c>
      <c r="K2536" s="123">
        <f>'community services'!K321</f>
        <v>11181736.861599999</v>
      </c>
    </row>
    <row r="2537" spans="1:11" s="116" customFormat="1" ht="15" x14ac:dyDescent="0.25">
      <c r="A2537" s="111"/>
      <c r="B2537" s="112"/>
      <c r="C2537" s="113"/>
      <c r="D2537" s="113"/>
      <c r="E2537" s="113"/>
      <c r="F2537" s="113"/>
      <c r="G2537" s="113"/>
      <c r="H2537" s="120">
        <f>'community services'!H322</f>
        <v>0</v>
      </c>
      <c r="I2537" s="120">
        <f>'community services'!I322</f>
        <v>0</v>
      </c>
      <c r="J2537" s="120">
        <f>'community services'!J322</f>
        <v>0</v>
      </c>
      <c r="K2537" s="123">
        <f>'community services'!K322</f>
        <v>0</v>
      </c>
    </row>
    <row r="2538" spans="1:11" s="116" customFormat="1" ht="15" x14ac:dyDescent="0.25">
      <c r="A2538" s="111"/>
      <c r="B2538" s="112" t="s">
        <v>144</v>
      </c>
      <c r="C2538" s="113"/>
      <c r="D2538" s="113"/>
      <c r="E2538" s="113"/>
      <c r="F2538" s="113"/>
      <c r="G2538" s="113"/>
      <c r="H2538" s="120">
        <f>'community services'!H323</f>
        <v>0</v>
      </c>
      <c r="I2538" s="120">
        <f>'community services'!I323</f>
        <v>0</v>
      </c>
      <c r="J2538" s="120">
        <f>'community services'!J323</f>
        <v>0</v>
      </c>
      <c r="K2538" s="123">
        <f>'community services'!K323</f>
        <v>0</v>
      </c>
    </row>
    <row r="2539" spans="1:11" x14ac:dyDescent="0.2">
      <c r="A2539" s="117"/>
      <c r="B2539" s="118"/>
      <c r="C2539" s="119"/>
      <c r="D2539" s="119"/>
      <c r="E2539" s="119"/>
      <c r="F2539" s="119"/>
      <c r="G2539" s="119"/>
      <c r="H2539" s="120">
        <f>'community services'!H324</f>
        <v>0</v>
      </c>
      <c r="I2539" s="120">
        <f>'community services'!I324</f>
        <v>0</v>
      </c>
      <c r="J2539" s="120">
        <f>'community services'!J324</f>
        <v>0</v>
      </c>
      <c r="K2539" s="123">
        <f>'community services'!K324</f>
        <v>0</v>
      </c>
    </row>
    <row r="2540" spans="1:11" x14ac:dyDescent="0.2">
      <c r="A2540" s="117" t="s">
        <v>1024</v>
      </c>
      <c r="B2540" s="118" t="s">
        <v>145</v>
      </c>
      <c r="C2540" s="119">
        <v>2057</v>
      </c>
      <c r="D2540" s="119">
        <v>236.25</v>
      </c>
      <c r="E2540" s="119">
        <v>1417.5</v>
      </c>
      <c r="F2540" s="119">
        <v>639.5</v>
      </c>
      <c r="G2540" s="119">
        <v>68.91</v>
      </c>
      <c r="H2540" s="120">
        <f>'community services'!H325</f>
        <v>0</v>
      </c>
      <c r="I2540" s="120">
        <f>'community services'!I325</f>
        <v>2057</v>
      </c>
      <c r="J2540" s="120">
        <f>'community services'!J325</f>
        <v>2180.42</v>
      </c>
      <c r="K2540" s="123">
        <f>'community services'!K325</f>
        <v>2311.2452000000003</v>
      </c>
    </row>
    <row r="2541" spans="1:11" x14ac:dyDescent="0.2">
      <c r="A2541" s="117" t="s">
        <v>1025</v>
      </c>
      <c r="B2541" s="118" t="s">
        <v>146</v>
      </c>
      <c r="C2541" s="119">
        <v>671908</v>
      </c>
      <c r="D2541" s="119">
        <v>61777.64</v>
      </c>
      <c r="E2541" s="119">
        <v>371907</v>
      </c>
      <c r="F2541" s="119">
        <v>300001</v>
      </c>
      <c r="G2541" s="119">
        <v>55.35</v>
      </c>
      <c r="H2541" s="120">
        <f>'community services'!H326</f>
        <v>0</v>
      </c>
      <c r="I2541" s="120">
        <f>'community services'!I326</f>
        <v>671908</v>
      </c>
      <c r="J2541" s="120">
        <f>'community services'!J326</f>
        <v>712222.48</v>
      </c>
      <c r="K2541" s="123">
        <f>'community services'!K326</f>
        <v>754955.82880000002</v>
      </c>
    </row>
    <row r="2542" spans="1:11" x14ac:dyDescent="0.2">
      <c r="A2542" s="117" t="s">
        <v>1026</v>
      </c>
      <c r="B2542" s="118" t="s">
        <v>147</v>
      </c>
      <c r="C2542" s="119">
        <v>1696427</v>
      </c>
      <c r="D2542" s="119">
        <v>133511.84</v>
      </c>
      <c r="E2542" s="119">
        <v>792962.58</v>
      </c>
      <c r="F2542" s="119">
        <v>903464.42</v>
      </c>
      <c r="G2542" s="119">
        <v>46.74</v>
      </c>
      <c r="H2542" s="120">
        <f>'community services'!H327</f>
        <v>0</v>
      </c>
      <c r="I2542" s="120">
        <f>'community services'!I327</f>
        <v>1696427</v>
      </c>
      <c r="J2542" s="120">
        <f>'community services'!J327</f>
        <v>1798212.62</v>
      </c>
      <c r="K2542" s="123">
        <f>'community services'!K327</f>
        <v>1906105.3772000002</v>
      </c>
    </row>
    <row r="2543" spans="1:11" x14ac:dyDescent="0.2">
      <c r="A2543" s="117" t="s">
        <v>1027</v>
      </c>
      <c r="B2543" s="118" t="s">
        <v>148</v>
      </c>
      <c r="C2543" s="119">
        <v>48185</v>
      </c>
      <c r="D2543" s="119">
        <v>4015.44</v>
      </c>
      <c r="E2543" s="119">
        <v>24092.639999999999</v>
      </c>
      <c r="F2543" s="119">
        <v>24092.36</v>
      </c>
      <c r="G2543" s="119">
        <v>50</v>
      </c>
      <c r="H2543" s="120">
        <f>'community services'!H328</f>
        <v>0</v>
      </c>
      <c r="I2543" s="120">
        <f>'community services'!I328</f>
        <v>48185</v>
      </c>
      <c r="J2543" s="120">
        <f>'community services'!J328</f>
        <v>51076.1</v>
      </c>
      <c r="K2543" s="123">
        <f>'community services'!K328</f>
        <v>54140.665999999997</v>
      </c>
    </row>
    <row r="2544" spans="1:11" x14ac:dyDescent="0.2">
      <c r="A2544" s="117"/>
      <c r="B2544" s="118"/>
      <c r="C2544" s="119"/>
      <c r="D2544" s="119"/>
      <c r="E2544" s="119"/>
      <c r="F2544" s="119"/>
      <c r="G2544" s="119"/>
      <c r="H2544" s="120">
        <f>'community services'!H329</f>
        <v>0</v>
      </c>
      <c r="I2544" s="120">
        <f>'community services'!I329</f>
        <v>0</v>
      </c>
      <c r="J2544" s="120">
        <f>'community services'!J329</f>
        <v>0</v>
      </c>
      <c r="K2544" s="123">
        <f>'community services'!K329</f>
        <v>0</v>
      </c>
    </row>
    <row r="2545" spans="1:11" s="116" customFormat="1" ht="15" x14ac:dyDescent="0.25">
      <c r="A2545" s="111"/>
      <c r="B2545" s="112" t="s">
        <v>149</v>
      </c>
      <c r="C2545" s="113">
        <v>2418577</v>
      </c>
      <c r="D2545" s="113">
        <v>199541.17</v>
      </c>
      <c r="E2545" s="113">
        <v>1190379.72</v>
      </c>
      <c r="F2545" s="113">
        <v>1228197.28</v>
      </c>
      <c r="G2545" s="113">
        <v>49.21</v>
      </c>
      <c r="H2545" s="120">
        <f>'community services'!H330</f>
        <v>0</v>
      </c>
      <c r="I2545" s="120">
        <f>'community services'!I330</f>
        <v>2418577</v>
      </c>
      <c r="J2545" s="120">
        <f>'community services'!J330</f>
        <v>2563691.62</v>
      </c>
      <c r="K2545" s="123">
        <f>'community services'!K330</f>
        <v>2717513.1172000002</v>
      </c>
    </row>
    <row r="2546" spans="1:11" s="116" customFormat="1" ht="15" x14ac:dyDescent="0.25">
      <c r="A2546" s="111"/>
      <c r="B2546" s="112"/>
      <c r="C2546" s="113"/>
      <c r="D2546" s="113"/>
      <c r="E2546" s="113"/>
      <c r="F2546" s="113"/>
      <c r="G2546" s="113"/>
      <c r="H2546" s="120">
        <f>'community services'!H331</f>
        <v>0</v>
      </c>
      <c r="I2546" s="120">
        <f>'community services'!I331</f>
        <v>0</v>
      </c>
      <c r="J2546" s="120">
        <f>'community services'!J331</f>
        <v>0</v>
      </c>
      <c r="K2546" s="123">
        <f>'community services'!K331</f>
        <v>0</v>
      </c>
    </row>
    <row r="2547" spans="1:11" s="116" customFormat="1" ht="15" x14ac:dyDescent="0.25">
      <c r="A2547" s="111"/>
      <c r="B2547" s="112" t="s">
        <v>150</v>
      </c>
      <c r="C2547" s="113"/>
      <c r="D2547" s="113"/>
      <c r="E2547" s="113"/>
      <c r="F2547" s="113"/>
      <c r="G2547" s="113"/>
      <c r="H2547" s="120">
        <f>'community services'!H332</f>
        <v>0</v>
      </c>
      <c r="I2547" s="120">
        <f>'community services'!I332</f>
        <v>0</v>
      </c>
      <c r="J2547" s="120">
        <f>'community services'!J332</f>
        <v>0</v>
      </c>
      <c r="K2547" s="123">
        <f>'community services'!K332</f>
        <v>0</v>
      </c>
    </row>
    <row r="2548" spans="1:11" s="116" customFormat="1" ht="15" x14ac:dyDescent="0.25">
      <c r="A2548" s="111"/>
      <c r="B2548" s="112"/>
      <c r="C2548" s="113"/>
      <c r="D2548" s="113"/>
      <c r="E2548" s="113"/>
      <c r="F2548" s="113"/>
      <c r="G2548" s="113"/>
      <c r="H2548" s="120">
        <f>'community services'!H333</f>
        <v>0</v>
      </c>
      <c r="I2548" s="120">
        <f>'community services'!I333</f>
        <v>0</v>
      </c>
      <c r="J2548" s="120">
        <f>'community services'!J333</f>
        <v>0</v>
      </c>
      <c r="K2548" s="123">
        <f>'community services'!K333</f>
        <v>0</v>
      </c>
    </row>
    <row r="2549" spans="1:11" x14ac:dyDescent="0.2">
      <c r="A2549" s="117" t="s">
        <v>1028</v>
      </c>
      <c r="B2549" s="118" t="s">
        <v>151</v>
      </c>
      <c r="C2549" s="119">
        <v>104982</v>
      </c>
      <c r="D2549" s="119">
        <v>0</v>
      </c>
      <c r="E2549" s="119">
        <v>0</v>
      </c>
      <c r="F2549" s="119">
        <v>104982</v>
      </c>
      <c r="G2549" s="119">
        <v>0</v>
      </c>
      <c r="H2549" s="120">
        <f>'community services'!H334</f>
        <v>0</v>
      </c>
      <c r="I2549" s="120">
        <f>'community services'!I334</f>
        <v>104982</v>
      </c>
      <c r="J2549" s="120">
        <f>'community services'!J334</f>
        <v>111280.92</v>
      </c>
      <c r="K2549" s="123">
        <f>'community services'!K334</f>
        <v>117957.7752</v>
      </c>
    </row>
    <row r="2550" spans="1:11" x14ac:dyDescent="0.2">
      <c r="A2550" s="117" t="s">
        <v>1029</v>
      </c>
      <c r="B2550" s="118" t="s">
        <v>152</v>
      </c>
      <c r="C2550" s="119">
        <v>79733</v>
      </c>
      <c r="D2550" s="119">
        <v>0</v>
      </c>
      <c r="E2550" s="119">
        <v>0</v>
      </c>
      <c r="F2550" s="119">
        <v>79733</v>
      </c>
      <c r="G2550" s="119">
        <v>0</v>
      </c>
      <c r="H2550" s="120">
        <f>'community services'!H335</f>
        <v>0</v>
      </c>
      <c r="I2550" s="120">
        <f>'community services'!I335</f>
        <v>79733</v>
      </c>
      <c r="J2550" s="120">
        <f>'community services'!J335</f>
        <v>84516.98</v>
      </c>
      <c r="K2550" s="123">
        <f>'community services'!K335</f>
        <v>89587.998800000001</v>
      </c>
    </row>
    <row r="2551" spans="1:11" x14ac:dyDescent="0.2">
      <c r="A2551" s="117" t="s">
        <v>1030</v>
      </c>
      <c r="B2551" s="118" t="s">
        <v>153</v>
      </c>
      <c r="C2551" s="119">
        <v>113414</v>
      </c>
      <c r="D2551" s="119">
        <v>0</v>
      </c>
      <c r="E2551" s="119">
        <v>0</v>
      </c>
      <c r="F2551" s="119">
        <v>113414</v>
      </c>
      <c r="G2551" s="119">
        <v>0</v>
      </c>
      <c r="H2551" s="120">
        <f>'community services'!H336</f>
        <v>0</v>
      </c>
      <c r="I2551" s="120">
        <f>'community services'!I336</f>
        <v>113414</v>
      </c>
      <c r="J2551" s="120">
        <f>'community services'!J336</f>
        <v>120218.84</v>
      </c>
      <c r="K2551" s="123">
        <f>'community services'!K336</f>
        <v>127431.97039999999</v>
      </c>
    </row>
    <row r="2552" spans="1:11" x14ac:dyDescent="0.2">
      <c r="A2552" s="117"/>
      <c r="B2552" s="118"/>
      <c r="C2552" s="119"/>
      <c r="D2552" s="119"/>
      <c r="E2552" s="119"/>
      <c r="F2552" s="119"/>
      <c r="G2552" s="119"/>
      <c r="H2552" s="120">
        <f>'community services'!H337</f>
        <v>0</v>
      </c>
      <c r="I2552" s="120">
        <f>'community services'!I337</f>
        <v>0</v>
      </c>
      <c r="J2552" s="120">
        <f>'community services'!J337</f>
        <v>0</v>
      </c>
      <c r="K2552" s="123">
        <f>'community services'!K337</f>
        <v>0</v>
      </c>
    </row>
    <row r="2553" spans="1:11" s="116" customFormat="1" ht="15" x14ac:dyDescent="0.25">
      <c r="A2553" s="111"/>
      <c r="B2553" s="112" t="s">
        <v>154</v>
      </c>
      <c r="C2553" s="113">
        <v>298129</v>
      </c>
      <c r="D2553" s="113">
        <v>0</v>
      </c>
      <c r="E2553" s="113">
        <v>0</v>
      </c>
      <c r="F2553" s="113">
        <v>298129</v>
      </c>
      <c r="G2553" s="113">
        <v>0</v>
      </c>
      <c r="H2553" s="120">
        <f>'community services'!H338</f>
        <v>0</v>
      </c>
      <c r="I2553" s="120">
        <f>'community services'!I338</f>
        <v>298129</v>
      </c>
      <c r="J2553" s="120">
        <f>'community services'!J338</f>
        <v>316016.74</v>
      </c>
      <c r="K2553" s="123">
        <f>'community services'!K338</f>
        <v>334977.74439999997</v>
      </c>
    </row>
    <row r="2554" spans="1:11" x14ac:dyDescent="0.2">
      <c r="A2554" s="117"/>
      <c r="B2554" s="118"/>
      <c r="C2554" s="119"/>
      <c r="D2554" s="119"/>
      <c r="E2554" s="119"/>
      <c r="F2554" s="119"/>
      <c r="G2554" s="119"/>
      <c r="H2554" s="120">
        <f>'community services'!H339</f>
        <v>0</v>
      </c>
      <c r="I2554" s="120">
        <f>'community services'!I339</f>
        <v>0</v>
      </c>
      <c r="J2554" s="120">
        <f>'community services'!J339</f>
        <v>0</v>
      </c>
      <c r="K2554" s="123">
        <f>'community services'!K339</f>
        <v>0</v>
      </c>
    </row>
    <row r="2555" spans="1:11" s="116" customFormat="1" ht="15" x14ac:dyDescent="0.25">
      <c r="A2555" s="111"/>
      <c r="B2555" s="112" t="s">
        <v>155</v>
      </c>
      <c r="C2555" s="113">
        <v>12668412</v>
      </c>
      <c r="D2555" s="113">
        <v>1023723.5</v>
      </c>
      <c r="E2555" s="113">
        <v>6477157.8899999997</v>
      </c>
      <c r="F2555" s="113">
        <v>6191254.1100000003</v>
      </c>
      <c r="G2555" s="113">
        <v>51.12</v>
      </c>
      <c r="H2555" s="120">
        <f>'community services'!H340</f>
        <v>0</v>
      </c>
      <c r="I2555" s="120">
        <f>'community services'!I340</f>
        <v>12668412</v>
      </c>
      <c r="J2555" s="120">
        <f>'community services'!J340</f>
        <v>13428516.720000001</v>
      </c>
      <c r="K2555" s="123">
        <f>'community services'!K340</f>
        <v>14234227.723200001</v>
      </c>
    </row>
    <row r="2556" spans="1:11" s="116" customFormat="1" ht="15" x14ac:dyDescent="0.25">
      <c r="A2556" s="111"/>
      <c r="B2556" s="112"/>
      <c r="C2556" s="113"/>
      <c r="D2556" s="113"/>
      <c r="E2556" s="113"/>
      <c r="F2556" s="113"/>
      <c r="G2556" s="113"/>
      <c r="H2556" s="120">
        <f>'community services'!H341</f>
        <v>0</v>
      </c>
      <c r="I2556" s="120">
        <f>'community services'!I341</f>
        <v>0</v>
      </c>
      <c r="J2556" s="120">
        <f>'community services'!J341</f>
        <v>0</v>
      </c>
      <c r="K2556" s="123">
        <f>'community services'!K341</f>
        <v>0</v>
      </c>
    </row>
    <row r="2557" spans="1:11" s="116" customFormat="1" ht="15" x14ac:dyDescent="0.25">
      <c r="A2557" s="111"/>
      <c r="B2557" s="112" t="s">
        <v>156</v>
      </c>
      <c r="C2557" s="113">
        <v>12668412</v>
      </c>
      <c r="D2557" s="113">
        <v>1023723.5</v>
      </c>
      <c r="E2557" s="113">
        <v>6477157.8899999997</v>
      </c>
      <c r="F2557" s="113">
        <v>6191254.1100000003</v>
      </c>
      <c r="G2557" s="113">
        <v>51.12</v>
      </c>
      <c r="H2557" s="120">
        <f>'community services'!H342</f>
        <v>0</v>
      </c>
      <c r="I2557" s="120">
        <f>'community services'!I342</f>
        <v>12668412</v>
      </c>
      <c r="J2557" s="120">
        <f>'community services'!J342</f>
        <v>13428516.720000001</v>
      </c>
      <c r="K2557" s="123">
        <f>'community services'!K342</f>
        <v>14234227.723200001</v>
      </c>
    </row>
    <row r="2558" spans="1:11" x14ac:dyDescent="0.2">
      <c r="A2558" s="117"/>
      <c r="B2558" s="118"/>
      <c r="C2558" s="119"/>
      <c r="D2558" s="119"/>
      <c r="E2558" s="119"/>
      <c r="F2558" s="119"/>
      <c r="G2558" s="119"/>
      <c r="H2558" s="120">
        <f>'community services'!H343</f>
        <v>0</v>
      </c>
      <c r="I2558" s="120">
        <f>'community services'!I343</f>
        <v>0</v>
      </c>
      <c r="J2558" s="120">
        <f>'community services'!J343</f>
        <v>0</v>
      </c>
      <c r="K2558" s="123">
        <f>'community services'!K343</f>
        <v>0</v>
      </c>
    </row>
    <row r="2559" spans="1:11" s="116" customFormat="1" ht="15" x14ac:dyDescent="0.25">
      <c r="A2559" s="111"/>
      <c r="B2559" s="112" t="s">
        <v>186</v>
      </c>
      <c r="C2559" s="113"/>
      <c r="D2559" s="113"/>
      <c r="E2559" s="113"/>
      <c r="F2559" s="113"/>
      <c r="G2559" s="113"/>
      <c r="H2559" s="120">
        <f>'community services'!H344</f>
        <v>0</v>
      </c>
      <c r="I2559" s="120">
        <f>'community services'!I344</f>
        <v>0</v>
      </c>
      <c r="J2559" s="120">
        <f>'community services'!J344</f>
        <v>0</v>
      </c>
      <c r="K2559" s="123">
        <f>'community services'!K344</f>
        <v>0</v>
      </c>
    </row>
    <row r="2560" spans="1:11" s="116" customFormat="1" ht="15" x14ac:dyDescent="0.25">
      <c r="A2560" s="111"/>
      <c r="B2560" s="112" t="s">
        <v>205</v>
      </c>
      <c r="C2560" s="113"/>
      <c r="D2560" s="113"/>
      <c r="E2560" s="113"/>
      <c r="F2560" s="113"/>
      <c r="G2560" s="113"/>
      <c r="H2560" s="120">
        <f>'community services'!H345</f>
        <v>0</v>
      </c>
      <c r="I2560" s="120">
        <f>'community services'!I345</f>
        <v>0</v>
      </c>
      <c r="J2560" s="120">
        <f>'community services'!J345</f>
        <v>0</v>
      </c>
      <c r="K2560" s="123">
        <f>'community services'!K345</f>
        <v>0</v>
      </c>
    </row>
    <row r="2561" spans="1:11" x14ac:dyDescent="0.2">
      <c r="A2561" s="117"/>
      <c r="B2561" s="118"/>
      <c r="C2561" s="119"/>
      <c r="D2561" s="119"/>
      <c r="E2561" s="119"/>
      <c r="F2561" s="119"/>
      <c r="G2561" s="119"/>
      <c r="H2561" s="120">
        <f>'community services'!H346</f>
        <v>0</v>
      </c>
      <c r="I2561" s="120">
        <f>'community services'!I346</f>
        <v>0</v>
      </c>
      <c r="J2561" s="120">
        <f>'community services'!J346</f>
        <v>0</v>
      </c>
      <c r="K2561" s="123">
        <f>'community services'!K346</f>
        <v>0</v>
      </c>
    </row>
    <row r="2562" spans="1:11" x14ac:dyDescent="0.2">
      <c r="A2562" s="117" t="s">
        <v>1031</v>
      </c>
      <c r="B2562" s="118" t="s">
        <v>212</v>
      </c>
      <c r="C2562" s="119">
        <v>77724</v>
      </c>
      <c r="D2562" s="119">
        <v>9563.5300000000007</v>
      </c>
      <c r="E2562" s="119">
        <v>9563.5300000000007</v>
      </c>
      <c r="F2562" s="119">
        <v>68160.47</v>
      </c>
      <c r="G2562" s="119">
        <v>12.3</v>
      </c>
      <c r="H2562" s="120">
        <f>'community services'!H347</f>
        <v>-40000</v>
      </c>
      <c r="I2562" s="120">
        <f>'community services'!I347</f>
        <v>37724</v>
      </c>
      <c r="J2562" s="120">
        <f>'community services'!J347</f>
        <v>39987.440000000002</v>
      </c>
      <c r="K2562" s="123">
        <f>'community services'!K347</f>
        <v>42386.686400000006</v>
      </c>
    </row>
    <row r="2563" spans="1:11" x14ac:dyDescent="0.2">
      <c r="A2563" s="117"/>
      <c r="B2563" s="118"/>
      <c r="C2563" s="119"/>
      <c r="D2563" s="119"/>
      <c r="E2563" s="119"/>
      <c r="F2563" s="119"/>
      <c r="G2563" s="119"/>
      <c r="H2563" s="120">
        <f>'community services'!H348</f>
        <v>0</v>
      </c>
      <c r="I2563" s="120">
        <f>'community services'!I348</f>
        <v>0</v>
      </c>
      <c r="J2563" s="120">
        <f>'community services'!J348</f>
        <v>0</v>
      </c>
      <c r="K2563" s="123">
        <f>'community services'!K348</f>
        <v>0</v>
      </c>
    </row>
    <row r="2564" spans="1:11" s="116" customFormat="1" ht="15" x14ac:dyDescent="0.25">
      <c r="A2564" s="111"/>
      <c r="B2564" s="112" t="s">
        <v>216</v>
      </c>
      <c r="C2564" s="113">
        <v>77724</v>
      </c>
      <c r="D2564" s="113">
        <v>9563.5300000000007</v>
      </c>
      <c r="E2564" s="113">
        <v>9563.5300000000007</v>
      </c>
      <c r="F2564" s="113">
        <v>68160.47</v>
      </c>
      <c r="G2564" s="113">
        <v>12.3</v>
      </c>
      <c r="H2564" s="120">
        <f>'community services'!H349</f>
        <v>-40000</v>
      </c>
      <c r="I2564" s="120">
        <f>'community services'!I349</f>
        <v>37724</v>
      </c>
      <c r="J2564" s="120">
        <f>'community services'!J349</f>
        <v>39987.440000000002</v>
      </c>
      <c r="K2564" s="123">
        <f>'community services'!K349</f>
        <v>42386.686400000006</v>
      </c>
    </row>
    <row r="2565" spans="1:11" s="116" customFormat="1" ht="15" x14ac:dyDescent="0.25">
      <c r="A2565" s="111"/>
      <c r="B2565" s="112"/>
      <c r="C2565" s="113"/>
      <c r="D2565" s="113"/>
      <c r="E2565" s="113"/>
      <c r="F2565" s="113"/>
      <c r="G2565" s="113"/>
      <c r="H2565" s="120">
        <f>'community services'!H350</f>
        <v>0</v>
      </c>
      <c r="I2565" s="120">
        <f>'community services'!I350</f>
        <v>0</v>
      </c>
      <c r="J2565" s="120">
        <f>'community services'!J350</f>
        <v>0</v>
      </c>
      <c r="K2565" s="123">
        <f>'community services'!K350</f>
        <v>0</v>
      </c>
    </row>
    <row r="2566" spans="1:11" s="116" customFormat="1" ht="15" x14ac:dyDescent="0.25">
      <c r="A2566" s="111"/>
      <c r="B2566" s="112" t="s">
        <v>217</v>
      </c>
      <c r="C2566" s="113">
        <v>77724</v>
      </c>
      <c r="D2566" s="113">
        <v>9563.5300000000007</v>
      </c>
      <c r="E2566" s="113">
        <v>9563.5300000000007</v>
      </c>
      <c r="F2566" s="113">
        <v>68160.47</v>
      </c>
      <c r="G2566" s="113">
        <v>12.3</v>
      </c>
      <c r="H2566" s="120">
        <f>'community services'!H351</f>
        <v>-40000</v>
      </c>
      <c r="I2566" s="120">
        <f>'community services'!I351</f>
        <v>37724</v>
      </c>
      <c r="J2566" s="120">
        <f>'community services'!J351</f>
        <v>39987.440000000002</v>
      </c>
      <c r="K2566" s="123">
        <f>'community services'!K351</f>
        <v>42386.686400000006</v>
      </c>
    </row>
    <row r="2567" spans="1:11" s="116" customFormat="1" ht="15" x14ac:dyDescent="0.25">
      <c r="A2567" s="111"/>
      <c r="B2567" s="112"/>
      <c r="C2567" s="113"/>
      <c r="D2567" s="113"/>
      <c r="E2567" s="113"/>
      <c r="F2567" s="113"/>
      <c r="G2567" s="113"/>
      <c r="H2567" s="120">
        <f>'community services'!H352</f>
        <v>0</v>
      </c>
      <c r="I2567" s="120">
        <f>'community services'!I352</f>
        <v>0</v>
      </c>
      <c r="J2567" s="120">
        <f>'community services'!J352</f>
        <v>0</v>
      </c>
      <c r="K2567" s="123">
        <f>'community services'!K352</f>
        <v>0</v>
      </c>
    </row>
    <row r="2568" spans="1:11" s="116" customFormat="1" ht="15" x14ac:dyDescent="0.25">
      <c r="A2568" s="111"/>
      <c r="B2568" s="112" t="s">
        <v>218</v>
      </c>
      <c r="C2568" s="113"/>
      <c r="D2568" s="113"/>
      <c r="E2568" s="113"/>
      <c r="F2568" s="113"/>
      <c r="G2568" s="113"/>
      <c r="H2568" s="120">
        <f>'community services'!H353</f>
        <v>0</v>
      </c>
      <c r="I2568" s="120">
        <f>'community services'!I353</f>
        <v>0</v>
      </c>
      <c r="J2568" s="120">
        <f>'community services'!J353</f>
        <v>0</v>
      </c>
      <c r="K2568" s="123">
        <f>'community services'!K353</f>
        <v>0</v>
      </c>
    </row>
    <row r="2569" spans="1:11" s="116" customFormat="1" ht="15" x14ac:dyDescent="0.25">
      <c r="A2569" s="111"/>
      <c r="B2569" s="112"/>
      <c r="C2569" s="113"/>
      <c r="D2569" s="113"/>
      <c r="E2569" s="113"/>
      <c r="F2569" s="113"/>
      <c r="G2569" s="113"/>
      <c r="H2569" s="120">
        <f>'community services'!H354</f>
        <v>0</v>
      </c>
      <c r="I2569" s="120">
        <f>'community services'!I354</f>
        <v>0</v>
      </c>
      <c r="J2569" s="120">
        <f>'community services'!J354</f>
        <v>0</v>
      </c>
      <c r="K2569" s="123">
        <f>'community services'!K354</f>
        <v>0</v>
      </c>
    </row>
    <row r="2570" spans="1:11" x14ac:dyDescent="0.2">
      <c r="A2570" s="117" t="s">
        <v>1032</v>
      </c>
      <c r="B2570" s="118" t="s">
        <v>243</v>
      </c>
      <c r="C2570" s="119">
        <v>0</v>
      </c>
      <c r="D2570" s="119">
        <v>8354.4599999999991</v>
      </c>
      <c r="E2570" s="119">
        <v>53532.36</v>
      </c>
      <c r="F2570" s="119">
        <v>-53532.36</v>
      </c>
      <c r="G2570" s="119">
        <v>0</v>
      </c>
      <c r="H2570" s="120">
        <f>'community services'!H355</f>
        <v>0</v>
      </c>
      <c r="I2570" s="120">
        <f>'community services'!I355</f>
        <v>0</v>
      </c>
      <c r="J2570" s="120">
        <f>'community services'!J355</f>
        <v>0</v>
      </c>
      <c r="K2570" s="123">
        <f>'community services'!K355</f>
        <v>0</v>
      </c>
    </row>
    <row r="2571" spans="1:11" x14ac:dyDescent="0.2">
      <c r="A2571" s="117" t="s">
        <v>1033</v>
      </c>
      <c r="B2571" s="118" t="s">
        <v>244</v>
      </c>
      <c r="C2571" s="119">
        <v>0</v>
      </c>
      <c r="D2571" s="119">
        <v>39776.97</v>
      </c>
      <c r="E2571" s="119">
        <v>101367.52</v>
      </c>
      <c r="F2571" s="119">
        <v>-101367.52</v>
      </c>
      <c r="G2571" s="119">
        <v>0</v>
      </c>
      <c r="H2571" s="120">
        <f>'community services'!H356</f>
        <v>0</v>
      </c>
      <c r="I2571" s="120">
        <f>'community services'!I356</f>
        <v>0</v>
      </c>
      <c r="J2571" s="120">
        <f>'community services'!J356</f>
        <v>0</v>
      </c>
      <c r="K2571" s="123">
        <f>'community services'!K356</f>
        <v>0</v>
      </c>
    </row>
    <row r="2572" spans="1:11" x14ac:dyDescent="0.2">
      <c r="A2572" s="117"/>
      <c r="B2572" s="118"/>
      <c r="C2572" s="119"/>
      <c r="D2572" s="119"/>
      <c r="E2572" s="119"/>
      <c r="F2572" s="119"/>
      <c r="G2572" s="119"/>
      <c r="H2572" s="120">
        <f>'community services'!H357</f>
        <v>0</v>
      </c>
      <c r="I2572" s="120">
        <f>'community services'!I357</f>
        <v>0</v>
      </c>
      <c r="J2572" s="120">
        <f>'community services'!J357</f>
        <v>0</v>
      </c>
      <c r="K2572" s="123">
        <f>'community services'!K357</f>
        <v>0</v>
      </c>
    </row>
    <row r="2573" spans="1:11" s="116" customFormat="1" ht="15" x14ac:dyDescent="0.25">
      <c r="A2573" s="111"/>
      <c r="B2573" s="112" t="s">
        <v>250</v>
      </c>
      <c r="C2573" s="113">
        <v>0</v>
      </c>
      <c r="D2573" s="113">
        <v>48131.43</v>
      </c>
      <c r="E2573" s="113">
        <v>154899.88</v>
      </c>
      <c r="F2573" s="113">
        <v>-154899.88</v>
      </c>
      <c r="G2573" s="113">
        <v>0</v>
      </c>
      <c r="H2573" s="120">
        <f>'community services'!H358</f>
        <v>0</v>
      </c>
      <c r="I2573" s="120">
        <f>'community services'!I358</f>
        <v>0</v>
      </c>
      <c r="J2573" s="120">
        <f>'community services'!J358</f>
        <v>0</v>
      </c>
      <c r="K2573" s="123">
        <f>'community services'!K358</f>
        <v>0</v>
      </c>
    </row>
    <row r="2574" spans="1:11" s="116" customFormat="1" ht="15" x14ac:dyDescent="0.25">
      <c r="A2574" s="111"/>
      <c r="B2574" s="112"/>
      <c r="C2574" s="113"/>
      <c r="D2574" s="113"/>
      <c r="E2574" s="113"/>
      <c r="F2574" s="113"/>
      <c r="G2574" s="113"/>
      <c r="H2574" s="120">
        <f>'community services'!H359</f>
        <v>0</v>
      </c>
      <c r="I2574" s="120">
        <f>'community services'!I359</f>
        <v>0</v>
      </c>
      <c r="J2574" s="120">
        <f>'community services'!J359</f>
        <v>0</v>
      </c>
      <c r="K2574" s="123">
        <f>'community services'!K359</f>
        <v>0</v>
      </c>
    </row>
    <row r="2575" spans="1:11" s="116" customFormat="1" ht="15" x14ac:dyDescent="0.25">
      <c r="A2575" s="111"/>
      <c r="B2575" s="112" t="s">
        <v>266</v>
      </c>
      <c r="C2575" s="113"/>
      <c r="D2575" s="113"/>
      <c r="E2575" s="113"/>
      <c r="F2575" s="113"/>
      <c r="G2575" s="113"/>
      <c r="H2575" s="120">
        <f>'community services'!H360</f>
        <v>0</v>
      </c>
      <c r="I2575" s="120">
        <f>'community services'!I360</f>
        <v>0</v>
      </c>
      <c r="J2575" s="120">
        <f>'community services'!J360</f>
        <v>0</v>
      </c>
      <c r="K2575" s="123">
        <f>'community services'!K360</f>
        <v>0</v>
      </c>
    </row>
    <row r="2576" spans="1:11" x14ac:dyDescent="0.2">
      <c r="A2576" s="117"/>
      <c r="B2576" s="118"/>
      <c r="C2576" s="119"/>
      <c r="D2576" s="119"/>
      <c r="E2576" s="119"/>
      <c r="F2576" s="119"/>
      <c r="G2576" s="119"/>
      <c r="H2576" s="120">
        <f>'community services'!H361</f>
        <v>0</v>
      </c>
      <c r="I2576" s="120">
        <f>'community services'!I361</f>
        <v>0</v>
      </c>
      <c r="J2576" s="120">
        <f>'community services'!J361</f>
        <v>0</v>
      </c>
      <c r="K2576" s="123">
        <f>'community services'!K361</f>
        <v>0</v>
      </c>
    </row>
    <row r="2577" spans="1:11" x14ac:dyDescent="0.2">
      <c r="A2577" s="117" t="s">
        <v>1034</v>
      </c>
      <c r="B2577" s="118" t="s">
        <v>267</v>
      </c>
      <c r="C2577" s="119">
        <v>3180</v>
      </c>
      <c r="D2577" s="119">
        <v>0</v>
      </c>
      <c r="E2577" s="119">
        <v>806.58</v>
      </c>
      <c r="F2577" s="119">
        <v>2373.42</v>
      </c>
      <c r="G2577" s="119">
        <v>25.36</v>
      </c>
      <c r="H2577" s="120">
        <f>'community services'!H362</f>
        <v>0</v>
      </c>
      <c r="I2577" s="120">
        <f>'community services'!I362</f>
        <v>3180</v>
      </c>
      <c r="J2577" s="120">
        <f>'community services'!J362</f>
        <v>3370.8</v>
      </c>
      <c r="K2577" s="123">
        <f>'community services'!K362</f>
        <v>3573.0480000000002</v>
      </c>
    </row>
    <row r="2578" spans="1:11" x14ac:dyDescent="0.2">
      <c r="A2578" s="117" t="s">
        <v>1035</v>
      </c>
      <c r="B2578" s="118" t="s">
        <v>268</v>
      </c>
      <c r="C2578" s="119">
        <v>3180</v>
      </c>
      <c r="D2578" s="119">
        <v>14668.2</v>
      </c>
      <c r="E2578" s="119">
        <v>28260.01</v>
      </c>
      <c r="F2578" s="119">
        <v>-25080.01</v>
      </c>
      <c r="G2578" s="119">
        <v>888.67</v>
      </c>
      <c r="H2578" s="120">
        <f>'community services'!H363</f>
        <v>0</v>
      </c>
      <c r="I2578" s="120">
        <f>'community services'!I363</f>
        <v>3180</v>
      </c>
      <c r="J2578" s="120">
        <f>'community services'!J363</f>
        <v>3370.8</v>
      </c>
      <c r="K2578" s="123">
        <f>'community services'!K363</f>
        <v>3573.0480000000002</v>
      </c>
    </row>
    <row r="2579" spans="1:11" x14ac:dyDescent="0.2">
      <c r="A2579" s="117" t="s">
        <v>1036</v>
      </c>
      <c r="B2579" s="118" t="s">
        <v>269</v>
      </c>
      <c r="C2579" s="119">
        <v>58782</v>
      </c>
      <c r="D2579" s="119">
        <v>35003.39</v>
      </c>
      <c r="E2579" s="119">
        <v>48131.94</v>
      </c>
      <c r="F2579" s="119">
        <v>10650.06</v>
      </c>
      <c r="G2579" s="119">
        <v>81.88</v>
      </c>
      <c r="H2579" s="120">
        <f>'community services'!H364</f>
        <v>0</v>
      </c>
      <c r="I2579" s="120">
        <f>'community services'!I364</f>
        <v>58782</v>
      </c>
      <c r="J2579" s="120">
        <f>'community services'!J364</f>
        <v>62308.92</v>
      </c>
      <c r="K2579" s="123">
        <f>'community services'!K364</f>
        <v>66047.455199999997</v>
      </c>
    </row>
    <row r="2580" spans="1:11" x14ac:dyDescent="0.2">
      <c r="A2580" s="117" t="s">
        <v>1037</v>
      </c>
      <c r="B2580" s="118" t="s">
        <v>272</v>
      </c>
      <c r="C2580" s="119">
        <v>9836</v>
      </c>
      <c r="D2580" s="119">
        <v>1182.47</v>
      </c>
      <c r="E2580" s="119">
        <v>4539.16</v>
      </c>
      <c r="F2580" s="119">
        <v>5296.84</v>
      </c>
      <c r="G2580" s="119">
        <v>46.14</v>
      </c>
      <c r="H2580" s="120">
        <f>'community services'!H365</f>
        <v>0</v>
      </c>
      <c r="I2580" s="120">
        <f>'community services'!I365</f>
        <v>9836</v>
      </c>
      <c r="J2580" s="120">
        <f>'community services'!J365</f>
        <v>10426.16</v>
      </c>
      <c r="K2580" s="123">
        <f>'community services'!K365</f>
        <v>11051.729600000001</v>
      </c>
    </row>
    <row r="2581" spans="1:11" x14ac:dyDescent="0.2">
      <c r="A2581" s="117" t="s">
        <v>1038</v>
      </c>
      <c r="B2581" s="118" t="s">
        <v>276</v>
      </c>
      <c r="C2581" s="119">
        <v>0</v>
      </c>
      <c r="D2581" s="119">
        <v>0</v>
      </c>
      <c r="E2581" s="119">
        <v>3733.41</v>
      </c>
      <c r="F2581" s="119">
        <v>-3733.41</v>
      </c>
      <c r="G2581" s="119">
        <v>0</v>
      </c>
      <c r="H2581" s="120">
        <f>'community services'!H366</f>
        <v>0</v>
      </c>
      <c r="I2581" s="120">
        <f>'community services'!I366</f>
        <v>0</v>
      </c>
      <c r="J2581" s="120">
        <f>'community services'!J366</f>
        <v>0</v>
      </c>
      <c r="K2581" s="123">
        <f>'community services'!K366</f>
        <v>0</v>
      </c>
    </row>
    <row r="2582" spans="1:11" x14ac:dyDescent="0.2">
      <c r="A2582" s="117" t="s">
        <v>1039</v>
      </c>
      <c r="B2582" s="118" t="s">
        <v>277</v>
      </c>
      <c r="C2582" s="119">
        <v>10600</v>
      </c>
      <c r="D2582" s="119">
        <v>0</v>
      </c>
      <c r="E2582" s="119">
        <v>0</v>
      </c>
      <c r="F2582" s="119">
        <v>10600</v>
      </c>
      <c r="G2582" s="119">
        <v>0</v>
      </c>
      <c r="H2582" s="120">
        <f>'community services'!H367</f>
        <v>0</v>
      </c>
      <c r="I2582" s="120">
        <f>'community services'!I367</f>
        <v>10600</v>
      </c>
      <c r="J2582" s="120">
        <f>'community services'!J367</f>
        <v>11236</v>
      </c>
      <c r="K2582" s="123">
        <f>'community services'!K367</f>
        <v>11910.16</v>
      </c>
    </row>
    <row r="2583" spans="1:11" x14ac:dyDescent="0.2">
      <c r="A2583" s="117"/>
      <c r="B2583" s="118"/>
      <c r="C2583" s="119"/>
      <c r="D2583" s="119"/>
      <c r="E2583" s="119"/>
      <c r="F2583" s="119"/>
      <c r="G2583" s="119"/>
      <c r="H2583" s="120">
        <f>'community services'!H368</f>
        <v>0</v>
      </c>
      <c r="I2583" s="120">
        <f>'community services'!I368</f>
        <v>0</v>
      </c>
      <c r="J2583" s="120">
        <f>'community services'!J368</f>
        <v>0</v>
      </c>
      <c r="K2583" s="123">
        <f>'community services'!K368</f>
        <v>0</v>
      </c>
    </row>
    <row r="2584" spans="1:11" s="116" customFormat="1" ht="15" x14ac:dyDescent="0.25">
      <c r="A2584" s="111"/>
      <c r="B2584" s="112" t="s">
        <v>280</v>
      </c>
      <c r="C2584" s="113">
        <v>85578</v>
      </c>
      <c r="D2584" s="113">
        <v>50854.06</v>
      </c>
      <c r="E2584" s="113">
        <v>85471.1</v>
      </c>
      <c r="F2584" s="113">
        <v>106.9</v>
      </c>
      <c r="G2584" s="113">
        <v>99.87</v>
      </c>
      <c r="H2584" s="120">
        <f>'community services'!H369</f>
        <v>0</v>
      </c>
      <c r="I2584" s="120">
        <f>'community services'!I369</f>
        <v>85578</v>
      </c>
      <c r="J2584" s="120">
        <f>'community services'!J369</f>
        <v>90712.68</v>
      </c>
      <c r="K2584" s="123">
        <f>'community services'!K369</f>
        <v>96155.440799999997</v>
      </c>
    </row>
    <row r="2585" spans="1:11" s="116" customFormat="1" ht="15" x14ac:dyDescent="0.25">
      <c r="A2585" s="111"/>
      <c r="B2585" s="112"/>
      <c r="C2585" s="113"/>
      <c r="D2585" s="113"/>
      <c r="E2585" s="113"/>
      <c r="F2585" s="113"/>
      <c r="G2585" s="113"/>
      <c r="H2585" s="120">
        <f>'community services'!H370</f>
        <v>0</v>
      </c>
      <c r="I2585" s="120">
        <f>'community services'!I370</f>
        <v>0</v>
      </c>
      <c r="J2585" s="120">
        <f>'community services'!J370</f>
        <v>0</v>
      </c>
      <c r="K2585" s="123">
        <f>'community services'!K370</f>
        <v>0</v>
      </c>
    </row>
    <row r="2586" spans="1:11" s="116" customFormat="1" ht="15" x14ac:dyDescent="0.25">
      <c r="A2586" s="111"/>
      <c r="B2586" s="112" t="s">
        <v>281</v>
      </c>
      <c r="C2586" s="113">
        <v>12831714</v>
      </c>
      <c r="D2586" s="113">
        <v>1132272.52</v>
      </c>
      <c r="E2586" s="113">
        <v>6727092.4000000004</v>
      </c>
      <c r="F2586" s="113">
        <v>6104621.5999999996</v>
      </c>
      <c r="G2586" s="113">
        <v>52.42</v>
      </c>
      <c r="H2586" s="120">
        <f>'community services'!H371</f>
        <v>-40000</v>
      </c>
      <c r="I2586" s="120">
        <f>'community services'!I371</f>
        <v>12791714</v>
      </c>
      <c r="J2586" s="120">
        <f>'community services'!J371</f>
        <v>13559216.84</v>
      </c>
      <c r="K2586" s="123">
        <f>'community services'!K371</f>
        <v>14372769.850400001</v>
      </c>
    </row>
    <row r="2587" spans="1:11" s="116" customFormat="1" ht="15" x14ac:dyDescent="0.25">
      <c r="A2587" s="111"/>
      <c r="B2587" s="112"/>
      <c r="C2587" s="113"/>
      <c r="D2587" s="113"/>
      <c r="E2587" s="113"/>
      <c r="F2587" s="113"/>
      <c r="G2587" s="113"/>
      <c r="H2587" s="120">
        <f>'community services'!H372</f>
        <v>0</v>
      </c>
      <c r="I2587" s="120">
        <f>'community services'!I372</f>
        <v>0</v>
      </c>
      <c r="J2587" s="120">
        <f>'community services'!J372</f>
        <v>0</v>
      </c>
      <c r="K2587" s="123">
        <f>'community services'!K372</f>
        <v>0</v>
      </c>
    </row>
    <row r="2588" spans="1:11" s="116" customFormat="1" ht="15" x14ac:dyDescent="0.25">
      <c r="A2588" s="111"/>
      <c r="B2588" s="112" t="s">
        <v>283</v>
      </c>
      <c r="C2588" s="113"/>
      <c r="D2588" s="113"/>
      <c r="E2588" s="113"/>
      <c r="F2588" s="113"/>
      <c r="G2588" s="113"/>
      <c r="H2588" s="120">
        <f>'community services'!H373</f>
        <v>0</v>
      </c>
      <c r="I2588" s="120">
        <f>'community services'!I373</f>
        <v>0</v>
      </c>
      <c r="J2588" s="120">
        <f>'community services'!J373</f>
        <v>0</v>
      </c>
      <c r="K2588" s="123">
        <f>'community services'!K373</f>
        <v>0</v>
      </c>
    </row>
    <row r="2589" spans="1:11" x14ac:dyDescent="0.2">
      <c r="A2589" s="117"/>
      <c r="B2589" s="118"/>
      <c r="C2589" s="119"/>
      <c r="D2589" s="119"/>
      <c r="E2589" s="119"/>
      <c r="F2589" s="119"/>
      <c r="G2589" s="119"/>
      <c r="H2589" s="120">
        <f>'community services'!H374</f>
        <v>0</v>
      </c>
      <c r="I2589" s="120">
        <f>'community services'!I374</f>
        <v>0</v>
      </c>
      <c r="J2589" s="120">
        <f>'community services'!J374</f>
        <v>0</v>
      </c>
      <c r="K2589" s="123">
        <f>'community services'!K374</f>
        <v>0</v>
      </c>
    </row>
    <row r="2590" spans="1:11" x14ac:dyDescent="0.2">
      <c r="A2590" s="117" t="s">
        <v>1040</v>
      </c>
      <c r="B2590" s="118" t="s">
        <v>1041</v>
      </c>
      <c r="C2590" s="119">
        <v>50000</v>
      </c>
      <c r="D2590" s="119">
        <v>-1463.48</v>
      </c>
      <c r="E2590" s="119">
        <v>-1463.48</v>
      </c>
      <c r="F2590" s="119">
        <v>51463.48</v>
      </c>
      <c r="G2590" s="119">
        <v>-2.92</v>
      </c>
      <c r="H2590" s="120">
        <f>'community services'!H375</f>
        <v>0</v>
      </c>
      <c r="I2590" s="120">
        <f>'community services'!I375</f>
        <v>50000</v>
      </c>
      <c r="J2590" s="120">
        <f>'community services'!J375</f>
        <v>0</v>
      </c>
      <c r="K2590" s="123">
        <f>'community services'!K375</f>
        <v>200000</v>
      </c>
    </row>
    <row r="2591" spans="1:11" x14ac:dyDescent="0.2">
      <c r="A2591" s="117"/>
      <c r="B2591" s="118"/>
      <c r="C2591" s="119"/>
      <c r="D2591" s="119"/>
      <c r="E2591" s="119"/>
      <c r="F2591" s="119"/>
      <c r="G2591" s="119"/>
      <c r="H2591" s="120">
        <f>'community services'!H376</f>
        <v>0</v>
      </c>
      <c r="I2591" s="120">
        <f>'community services'!I376</f>
        <v>0</v>
      </c>
      <c r="J2591" s="120">
        <f>'community services'!J376</f>
        <v>0</v>
      </c>
      <c r="K2591" s="123">
        <f>'community services'!K376</f>
        <v>0</v>
      </c>
    </row>
    <row r="2592" spans="1:11" s="116" customFormat="1" ht="15" x14ac:dyDescent="0.25">
      <c r="A2592" s="111"/>
      <c r="B2592" s="112" t="s">
        <v>294</v>
      </c>
      <c r="C2592" s="113">
        <v>50000</v>
      </c>
      <c r="D2592" s="113">
        <v>-1463.48</v>
      </c>
      <c r="E2592" s="113">
        <v>-1463.48</v>
      </c>
      <c r="F2592" s="113">
        <v>51463.48</v>
      </c>
      <c r="G2592" s="113">
        <v>-2.92</v>
      </c>
      <c r="H2592" s="120">
        <f>'community services'!H377</f>
        <v>0</v>
      </c>
      <c r="I2592" s="120">
        <f>'community services'!I377</f>
        <v>50000</v>
      </c>
      <c r="J2592" s="120">
        <f>'community services'!J377</f>
        <v>0</v>
      </c>
      <c r="K2592" s="123">
        <f>'community services'!K377</f>
        <v>200000</v>
      </c>
    </row>
    <row r="2593" spans="1:11" x14ac:dyDescent="0.2">
      <c r="A2593" s="117"/>
      <c r="B2593" s="118"/>
      <c r="C2593" s="119"/>
      <c r="D2593" s="119"/>
      <c r="E2593" s="119"/>
      <c r="F2593" s="119"/>
      <c r="G2593" s="119"/>
      <c r="H2593" s="120">
        <f>'community services'!H378</f>
        <v>0</v>
      </c>
      <c r="I2593" s="120">
        <f>'community services'!I378</f>
        <v>0</v>
      </c>
      <c r="J2593" s="120">
        <f>'community services'!J378</f>
        <v>0</v>
      </c>
      <c r="K2593" s="123">
        <f>'community services'!K378</f>
        <v>0</v>
      </c>
    </row>
    <row r="2594" spans="1:11" s="116" customFormat="1" ht="15" x14ac:dyDescent="0.25">
      <c r="A2594" s="111"/>
      <c r="B2594" s="112" t="s">
        <v>1042</v>
      </c>
      <c r="C2594" s="113"/>
      <c r="D2594" s="113"/>
      <c r="E2594" s="113"/>
      <c r="F2594" s="113"/>
      <c r="G2594" s="113"/>
      <c r="H2594" s="120">
        <f>'community services'!H379</f>
        <v>0</v>
      </c>
      <c r="I2594" s="120">
        <f>'community services'!I379</f>
        <v>0</v>
      </c>
      <c r="J2594" s="120">
        <f>'community services'!J379</f>
        <v>0</v>
      </c>
      <c r="K2594" s="123">
        <f>'community services'!K379</f>
        <v>0</v>
      </c>
    </row>
    <row r="2595" spans="1:11" s="116" customFormat="1" ht="15" x14ac:dyDescent="0.25">
      <c r="A2595" s="111"/>
      <c r="B2595" s="112" t="s">
        <v>8</v>
      </c>
      <c r="C2595" s="113"/>
      <c r="D2595" s="113"/>
      <c r="E2595" s="113"/>
      <c r="F2595" s="113"/>
      <c r="G2595" s="113"/>
      <c r="H2595" s="120">
        <f>'community services'!H380</f>
        <v>0</v>
      </c>
      <c r="I2595" s="120">
        <f>'community services'!I380</f>
        <v>0</v>
      </c>
      <c r="J2595" s="120">
        <f>'community services'!J380</f>
        <v>0</v>
      </c>
      <c r="K2595" s="123">
        <f>'community services'!K380</f>
        <v>0</v>
      </c>
    </row>
    <row r="2596" spans="1:11" s="116" customFormat="1" ht="15" x14ac:dyDescent="0.25">
      <c r="A2596" s="111"/>
      <c r="B2596" s="112" t="s">
        <v>80</v>
      </c>
      <c r="C2596" s="113"/>
      <c r="D2596" s="113"/>
      <c r="E2596" s="113"/>
      <c r="F2596" s="113"/>
      <c r="G2596" s="113"/>
      <c r="H2596" s="120">
        <f>'community services'!H381</f>
        <v>0</v>
      </c>
      <c r="I2596" s="120">
        <f>'community services'!I381</f>
        <v>0</v>
      </c>
      <c r="J2596" s="120">
        <f>'community services'!J381</f>
        <v>0</v>
      </c>
      <c r="K2596" s="123">
        <f>'community services'!K381</f>
        <v>0</v>
      </c>
    </row>
    <row r="2597" spans="1:11" x14ac:dyDescent="0.2">
      <c r="A2597" s="117"/>
      <c r="B2597" s="118"/>
      <c r="C2597" s="119"/>
      <c r="D2597" s="119"/>
      <c r="E2597" s="119"/>
      <c r="F2597" s="119"/>
      <c r="G2597" s="119"/>
      <c r="H2597" s="120">
        <f>'community services'!H382</f>
        <v>0</v>
      </c>
      <c r="I2597" s="120">
        <f>'community services'!I382</f>
        <v>0</v>
      </c>
      <c r="J2597" s="120">
        <f>'community services'!J382</f>
        <v>0</v>
      </c>
      <c r="K2597" s="123">
        <f>'community services'!K382</f>
        <v>0</v>
      </c>
    </row>
    <row r="2598" spans="1:11" x14ac:dyDescent="0.2">
      <c r="A2598" s="117" t="s">
        <v>1043</v>
      </c>
      <c r="B2598" s="118" t="s">
        <v>82</v>
      </c>
      <c r="C2598" s="119">
        <v>-11899</v>
      </c>
      <c r="D2598" s="119">
        <v>0</v>
      </c>
      <c r="E2598" s="119">
        <v>-3400</v>
      </c>
      <c r="F2598" s="119">
        <v>-8499</v>
      </c>
      <c r="G2598" s="119">
        <v>28.57</v>
      </c>
      <c r="H2598" s="120">
        <f>'community services'!H383</f>
        <v>0</v>
      </c>
      <c r="I2598" s="120">
        <f>'community services'!I383</f>
        <v>-11899</v>
      </c>
      <c r="J2598" s="120">
        <f>'community services'!J383</f>
        <v>-12612.94</v>
      </c>
      <c r="K2598" s="123">
        <f>'community services'!K383</f>
        <v>-13369.716400000001</v>
      </c>
    </row>
    <row r="2599" spans="1:11" x14ac:dyDescent="0.2">
      <c r="A2599" s="117"/>
      <c r="B2599" s="118"/>
      <c r="C2599" s="119"/>
      <c r="D2599" s="119"/>
      <c r="E2599" s="119"/>
      <c r="F2599" s="119"/>
      <c r="G2599" s="119"/>
      <c r="H2599" s="120">
        <f>'community services'!H384</f>
        <v>0</v>
      </c>
      <c r="I2599" s="120">
        <f>'community services'!I384</f>
        <v>0</v>
      </c>
      <c r="J2599" s="120">
        <f>'community services'!J384</f>
        <v>0</v>
      </c>
      <c r="K2599" s="123">
        <f>'community services'!K384</f>
        <v>0</v>
      </c>
    </row>
    <row r="2600" spans="1:11" s="116" customFormat="1" ht="15" x14ac:dyDescent="0.25">
      <c r="A2600" s="111"/>
      <c r="B2600" s="112" t="s">
        <v>89</v>
      </c>
      <c r="C2600" s="113">
        <v>-11899</v>
      </c>
      <c r="D2600" s="113">
        <v>0</v>
      </c>
      <c r="E2600" s="113">
        <v>-3400</v>
      </c>
      <c r="F2600" s="113">
        <v>-8499</v>
      </c>
      <c r="G2600" s="113">
        <v>28.57</v>
      </c>
      <c r="H2600" s="120">
        <f>'community services'!H385</f>
        <v>0</v>
      </c>
      <c r="I2600" s="120">
        <f>'community services'!I385</f>
        <v>-11899</v>
      </c>
      <c r="J2600" s="120">
        <f>'community services'!J385</f>
        <v>-12612.94</v>
      </c>
      <c r="K2600" s="123">
        <f>'community services'!K385</f>
        <v>-13369.716400000001</v>
      </c>
    </row>
    <row r="2601" spans="1:11" s="116" customFormat="1" ht="15" x14ac:dyDescent="0.25">
      <c r="A2601" s="111"/>
      <c r="B2601" s="112"/>
      <c r="C2601" s="113"/>
      <c r="D2601" s="113"/>
      <c r="E2601" s="113"/>
      <c r="F2601" s="113"/>
      <c r="G2601" s="113"/>
      <c r="H2601" s="120">
        <f>'community services'!H386</f>
        <v>0</v>
      </c>
      <c r="I2601" s="120">
        <f>'community services'!I386</f>
        <v>0</v>
      </c>
      <c r="J2601" s="120">
        <f>'community services'!J386</f>
        <v>0</v>
      </c>
      <c r="K2601" s="123">
        <f>'community services'!K386</f>
        <v>0</v>
      </c>
    </row>
    <row r="2602" spans="1:11" s="116" customFormat="1" ht="15" x14ac:dyDescent="0.25">
      <c r="A2602" s="111"/>
      <c r="B2602" s="112" t="s">
        <v>90</v>
      </c>
      <c r="C2602" s="113">
        <v>-11899</v>
      </c>
      <c r="D2602" s="113">
        <v>0</v>
      </c>
      <c r="E2602" s="113">
        <v>-3400</v>
      </c>
      <c r="F2602" s="113">
        <v>-8499</v>
      </c>
      <c r="G2602" s="113">
        <v>28.57</v>
      </c>
      <c r="H2602" s="120">
        <f>'community services'!H387</f>
        <v>0</v>
      </c>
      <c r="I2602" s="120">
        <f>'community services'!I387</f>
        <v>-11899</v>
      </c>
      <c r="J2602" s="120">
        <f>'community services'!J387</f>
        <v>-12612.94</v>
      </c>
      <c r="K2602" s="123">
        <f>'community services'!K387</f>
        <v>-13369.716400000001</v>
      </c>
    </row>
    <row r="2603" spans="1:11" s="116" customFormat="1" ht="15" x14ac:dyDescent="0.25">
      <c r="A2603" s="111"/>
      <c r="B2603" s="112"/>
      <c r="C2603" s="113"/>
      <c r="D2603" s="113"/>
      <c r="E2603" s="113"/>
      <c r="F2603" s="113"/>
      <c r="G2603" s="113"/>
      <c r="H2603" s="120">
        <f>'community services'!H388</f>
        <v>0</v>
      </c>
      <c r="I2603" s="120">
        <f>'community services'!I388</f>
        <v>0</v>
      </c>
      <c r="J2603" s="120">
        <f>'community services'!J388</f>
        <v>0</v>
      </c>
      <c r="K2603" s="123">
        <f>'community services'!K388</f>
        <v>0</v>
      </c>
    </row>
    <row r="2604" spans="1:11" s="116" customFormat="1" ht="15" x14ac:dyDescent="0.25">
      <c r="A2604" s="111"/>
      <c r="B2604" s="112" t="s">
        <v>91</v>
      </c>
      <c r="C2604" s="113">
        <v>-11899</v>
      </c>
      <c r="D2604" s="113">
        <v>0</v>
      </c>
      <c r="E2604" s="113">
        <v>-3400</v>
      </c>
      <c r="F2604" s="113">
        <v>-8499</v>
      </c>
      <c r="G2604" s="113">
        <v>28.57</v>
      </c>
      <c r="H2604" s="120">
        <f>'community services'!H389</f>
        <v>0</v>
      </c>
      <c r="I2604" s="120">
        <f>'community services'!I389</f>
        <v>-11899</v>
      </c>
      <c r="J2604" s="120">
        <f>'community services'!J389</f>
        <v>-12612.94</v>
      </c>
      <c r="K2604" s="123">
        <f>'community services'!K389</f>
        <v>-13369.716400000001</v>
      </c>
    </row>
    <row r="2605" spans="1:11" s="116" customFormat="1" ht="15" x14ac:dyDescent="0.25">
      <c r="A2605" s="111"/>
      <c r="B2605" s="112"/>
      <c r="C2605" s="113"/>
      <c r="D2605" s="113"/>
      <c r="E2605" s="113"/>
      <c r="F2605" s="113"/>
      <c r="G2605" s="113"/>
      <c r="H2605" s="120">
        <f>'community services'!H390</f>
        <v>0</v>
      </c>
      <c r="I2605" s="120">
        <f>'community services'!I390</f>
        <v>0</v>
      </c>
      <c r="J2605" s="120">
        <f>'community services'!J390</f>
        <v>0</v>
      </c>
      <c r="K2605" s="123">
        <f>'community services'!K390</f>
        <v>0</v>
      </c>
    </row>
    <row r="2606" spans="1:11" s="116" customFormat="1" ht="15" x14ac:dyDescent="0.25">
      <c r="A2606" s="111"/>
      <c r="B2606" s="112" t="s">
        <v>92</v>
      </c>
      <c r="C2606" s="113"/>
      <c r="D2606" s="113"/>
      <c r="E2606" s="113"/>
      <c r="F2606" s="113"/>
      <c r="G2606" s="113"/>
      <c r="H2606" s="120">
        <f>'community services'!H391</f>
        <v>0</v>
      </c>
      <c r="I2606" s="120">
        <f>'community services'!I391</f>
        <v>0</v>
      </c>
      <c r="J2606" s="120">
        <f>'community services'!J391</f>
        <v>0</v>
      </c>
      <c r="K2606" s="123">
        <f>'community services'!K391</f>
        <v>0</v>
      </c>
    </row>
    <row r="2607" spans="1:11" s="116" customFormat="1" ht="15" x14ac:dyDescent="0.25">
      <c r="A2607" s="111"/>
      <c r="B2607" s="112" t="s">
        <v>93</v>
      </c>
      <c r="C2607" s="113"/>
      <c r="D2607" s="113"/>
      <c r="E2607" s="113"/>
      <c r="F2607" s="113"/>
      <c r="G2607" s="113"/>
      <c r="H2607" s="120">
        <f>'community services'!H392</f>
        <v>0</v>
      </c>
      <c r="I2607" s="120">
        <f>'community services'!I392</f>
        <v>0</v>
      </c>
      <c r="J2607" s="120">
        <f>'community services'!J392</f>
        <v>0</v>
      </c>
      <c r="K2607" s="123">
        <f>'community services'!K392</f>
        <v>0</v>
      </c>
    </row>
    <row r="2608" spans="1:11" s="116" customFormat="1" ht="15" x14ac:dyDescent="0.25">
      <c r="A2608" s="111"/>
      <c r="B2608" s="112" t="s">
        <v>128</v>
      </c>
      <c r="C2608" s="113"/>
      <c r="D2608" s="113"/>
      <c r="E2608" s="113"/>
      <c r="F2608" s="113"/>
      <c r="G2608" s="113"/>
      <c r="H2608" s="120">
        <f>'community services'!H393</f>
        <v>0</v>
      </c>
      <c r="I2608" s="120">
        <f>'community services'!I393</f>
        <v>0</v>
      </c>
      <c r="J2608" s="120">
        <f>'community services'!J393</f>
        <v>0</v>
      </c>
      <c r="K2608" s="123">
        <f>'community services'!K393</f>
        <v>0</v>
      </c>
    </row>
    <row r="2609" spans="1:11" s="116" customFormat="1" ht="15" x14ac:dyDescent="0.25">
      <c r="A2609" s="111"/>
      <c r="B2609" s="112" t="s">
        <v>129</v>
      </c>
      <c r="C2609" s="113"/>
      <c r="D2609" s="113"/>
      <c r="E2609" s="113"/>
      <c r="F2609" s="113"/>
      <c r="G2609" s="113"/>
      <c r="H2609" s="120">
        <f>'community services'!H394</f>
        <v>0</v>
      </c>
      <c r="I2609" s="120">
        <f>'community services'!I394</f>
        <v>0</v>
      </c>
      <c r="J2609" s="120">
        <f>'community services'!J394</f>
        <v>0</v>
      </c>
      <c r="K2609" s="123">
        <f>'community services'!K394</f>
        <v>0</v>
      </c>
    </row>
    <row r="2610" spans="1:11" x14ac:dyDescent="0.2">
      <c r="A2610" s="117"/>
      <c r="B2610" s="118"/>
      <c r="C2610" s="119"/>
      <c r="D2610" s="119"/>
      <c r="E2610" s="119"/>
      <c r="F2610" s="119"/>
      <c r="G2610" s="119"/>
      <c r="H2610" s="120">
        <f>'community services'!H395</f>
        <v>0</v>
      </c>
      <c r="I2610" s="120">
        <f>'community services'!I395</f>
        <v>0</v>
      </c>
      <c r="J2610" s="120">
        <f>'community services'!J395</f>
        <v>0</v>
      </c>
      <c r="K2610" s="123">
        <f>'community services'!K395</f>
        <v>0</v>
      </c>
    </row>
    <row r="2611" spans="1:11" x14ac:dyDescent="0.2">
      <c r="A2611" s="117" t="s">
        <v>1044</v>
      </c>
      <c r="B2611" s="118" t="s">
        <v>130</v>
      </c>
      <c r="C2611" s="119">
        <v>581582</v>
      </c>
      <c r="D2611" s="119">
        <v>51461.06</v>
      </c>
      <c r="E2611" s="119">
        <v>220279.46</v>
      </c>
      <c r="F2611" s="119">
        <v>361302.54</v>
      </c>
      <c r="G2611" s="119">
        <v>37.869999999999997</v>
      </c>
      <c r="H2611" s="120">
        <f>'community services'!H396</f>
        <v>0</v>
      </c>
      <c r="I2611" s="120">
        <f>'community services'!I396</f>
        <v>581582</v>
      </c>
      <c r="J2611" s="120">
        <f>'community services'!J396</f>
        <v>616476.92000000004</v>
      </c>
      <c r="K2611" s="123">
        <f>'community services'!K396</f>
        <v>653465.53520000004</v>
      </c>
    </row>
    <row r="2612" spans="1:11" x14ac:dyDescent="0.2">
      <c r="A2612" s="117" t="s">
        <v>1045</v>
      </c>
      <c r="B2612" s="118" t="s">
        <v>131</v>
      </c>
      <c r="C2612" s="119">
        <v>64956</v>
      </c>
      <c r="D2612" s="119">
        <v>0</v>
      </c>
      <c r="E2612" s="119">
        <v>16797.240000000002</v>
      </c>
      <c r="F2612" s="119">
        <v>48158.76</v>
      </c>
      <c r="G2612" s="119">
        <v>25.85</v>
      </c>
      <c r="H2612" s="120">
        <f>'community services'!H397</f>
        <v>0</v>
      </c>
      <c r="I2612" s="120">
        <f>'community services'!I397</f>
        <v>64956</v>
      </c>
      <c r="J2612" s="120">
        <f>'community services'!J397</f>
        <v>68853.36</v>
      </c>
      <c r="K2612" s="123">
        <f>'community services'!K397</f>
        <v>72984.561600000001</v>
      </c>
    </row>
    <row r="2613" spans="1:11" x14ac:dyDescent="0.2">
      <c r="A2613" s="117" t="s">
        <v>1046</v>
      </c>
      <c r="B2613" s="118" t="s">
        <v>135</v>
      </c>
      <c r="C2613" s="119">
        <v>19120</v>
      </c>
      <c r="D2613" s="119">
        <v>0</v>
      </c>
      <c r="E2613" s="119">
        <v>0</v>
      </c>
      <c r="F2613" s="119">
        <v>19120</v>
      </c>
      <c r="G2613" s="119">
        <v>0</v>
      </c>
      <c r="H2613" s="120">
        <f>'community services'!H398</f>
        <v>0</v>
      </c>
      <c r="I2613" s="120">
        <f>'community services'!I398</f>
        <v>19120</v>
      </c>
      <c r="J2613" s="120">
        <f>'community services'!J398</f>
        <v>20267.2</v>
      </c>
      <c r="K2613" s="123">
        <f>'community services'!K398</f>
        <v>21483.232</v>
      </c>
    </row>
    <row r="2614" spans="1:11" x14ac:dyDescent="0.2">
      <c r="A2614" s="117" t="s">
        <v>1047</v>
      </c>
      <c r="B2614" s="118" t="s">
        <v>137</v>
      </c>
      <c r="C2614" s="119">
        <v>54508</v>
      </c>
      <c r="D2614" s="119">
        <v>0</v>
      </c>
      <c r="E2614" s="119">
        <v>3344.59</v>
      </c>
      <c r="F2614" s="119">
        <v>51163.41</v>
      </c>
      <c r="G2614" s="119">
        <v>6.13</v>
      </c>
      <c r="H2614" s="120">
        <f>'community services'!H399</f>
        <v>0</v>
      </c>
      <c r="I2614" s="120">
        <f>'community services'!I399</f>
        <v>54508</v>
      </c>
      <c r="J2614" s="120">
        <f>'community services'!J399</f>
        <v>57778.48</v>
      </c>
      <c r="K2614" s="123">
        <f>'community services'!K399</f>
        <v>61245.188800000004</v>
      </c>
    </row>
    <row r="2615" spans="1:11" x14ac:dyDescent="0.2">
      <c r="A2615" s="117"/>
      <c r="B2615" s="118"/>
      <c r="C2615" s="119"/>
      <c r="D2615" s="119"/>
      <c r="E2615" s="119"/>
      <c r="F2615" s="119"/>
      <c r="G2615" s="119"/>
      <c r="H2615" s="120">
        <f>'community services'!H400</f>
        <v>0</v>
      </c>
      <c r="I2615" s="120">
        <f>'community services'!I400</f>
        <v>0</v>
      </c>
      <c r="J2615" s="120">
        <f>'community services'!J400</f>
        <v>0</v>
      </c>
      <c r="K2615" s="123">
        <f>'community services'!K400</f>
        <v>0</v>
      </c>
    </row>
    <row r="2616" spans="1:11" s="116" customFormat="1" ht="15" x14ac:dyDescent="0.25">
      <c r="A2616" s="111"/>
      <c r="B2616" s="112" t="s">
        <v>143</v>
      </c>
      <c r="C2616" s="113">
        <v>720166</v>
      </c>
      <c r="D2616" s="113">
        <v>51461.06</v>
      </c>
      <c r="E2616" s="113">
        <v>240421.29</v>
      </c>
      <c r="F2616" s="113">
        <v>479744.71</v>
      </c>
      <c r="G2616" s="113">
        <v>33.380000000000003</v>
      </c>
      <c r="H2616" s="120">
        <f>'community services'!H401</f>
        <v>0</v>
      </c>
      <c r="I2616" s="120">
        <f>'community services'!I401</f>
        <v>720166</v>
      </c>
      <c r="J2616" s="120">
        <f>'community services'!J401</f>
        <v>763375.96</v>
      </c>
      <c r="K2616" s="123">
        <f>'community services'!K401</f>
        <v>809178.5175999999</v>
      </c>
    </row>
    <row r="2617" spans="1:11" s="116" customFormat="1" ht="15" x14ac:dyDescent="0.25">
      <c r="A2617" s="111"/>
      <c r="B2617" s="112"/>
      <c r="C2617" s="113"/>
      <c r="D2617" s="113"/>
      <c r="E2617" s="113"/>
      <c r="F2617" s="113"/>
      <c r="G2617" s="113"/>
      <c r="H2617" s="120">
        <f>'community services'!H402</f>
        <v>0</v>
      </c>
      <c r="I2617" s="120">
        <f>'community services'!I402</f>
        <v>0</v>
      </c>
      <c r="J2617" s="120">
        <f>'community services'!J402</f>
        <v>0</v>
      </c>
      <c r="K2617" s="123">
        <f>'community services'!K402</f>
        <v>0</v>
      </c>
    </row>
    <row r="2618" spans="1:11" s="116" customFormat="1" ht="15" x14ac:dyDescent="0.25">
      <c r="A2618" s="111"/>
      <c r="B2618" s="112" t="s">
        <v>144</v>
      </c>
      <c r="C2618" s="113"/>
      <c r="D2618" s="113"/>
      <c r="E2618" s="113"/>
      <c r="F2618" s="113"/>
      <c r="G2618" s="113"/>
      <c r="H2618" s="120">
        <f>'community services'!H403</f>
        <v>0</v>
      </c>
      <c r="I2618" s="120">
        <f>'community services'!I403</f>
        <v>0</v>
      </c>
      <c r="J2618" s="120">
        <f>'community services'!J403</f>
        <v>0</v>
      </c>
      <c r="K2618" s="123">
        <f>'community services'!K403</f>
        <v>0</v>
      </c>
    </row>
    <row r="2619" spans="1:11" x14ac:dyDescent="0.2">
      <c r="A2619" s="117"/>
      <c r="B2619" s="118"/>
      <c r="C2619" s="119"/>
      <c r="D2619" s="119"/>
      <c r="E2619" s="119"/>
      <c r="F2619" s="119"/>
      <c r="G2619" s="119"/>
      <c r="H2619" s="120">
        <f>'community services'!H404</f>
        <v>0</v>
      </c>
      <c r="I2619" s="120">
        <f>'community services'!I404</f>
        <v>0</v>
      </c>
      <c r="J2619" s="120">
        <f>'community services'!J404</f>
        <v>0</v>
      </c>
      <c r="K2619" s="123">
        <f>'community services'!K404</f>
        <v>0</v>
      </c>
    </row>
    <row r="2620" spans="1:11" x14ac:dyDescent="0.2">
      <c r="A2620" s="117" t="s">
        <v>1048</v>
      </c>
      <c r="B2620" s="118" t="s">
        <v>145</v>
      </c>
      <c r="C2620" s="119">
        <v>304</v>
      </c>
      <c r="D2620" s="119">
        <v>35</v>
      </c>
      <c r="E2620" s="119">
        <v>140</v>
      </c>
      <c r="F2620" s="119">
        <v>164</v>
      </c>
      <c r="G2620" s="119">
        <v>46.05</v>
      </c>
      <c r="H2620" s="120">
        <f>'community services'!H405</f>
        <v>0</v>
      </c>
      <c r="I2620" s="120">
        <f>'community services'!I405</f>
        <v>304</v>
      </c>
      <c r="J2620" s="120">
        <f>'community services'!J405</f>
        <v>322.24</v>
      </c>
      <c r="K2620" s="123">
        <f>'community services'!K405</f>
        <v>341.57440000000003</v>
      </c>
    </row>
    <row r="2621" spans="1:11" x14ac:dyDescent="0.2">
      <c r="A2621" s="117" t="s">
        <v>1049</v>
      </c>
      <c r="B2621" s="118" t="s">
        <v>146</v>
      </c>
      <c r="C2621" s="119">
        <v>67190</v>
      </c>
      <c r="D2621" s="119">
        <v>7972.2</v>
      </c>
      <c r="E2621" s="119">
        <v>14923.8</v>
      </c>
      <c r="F2621" s="119">
        <v>52266.2</v>
      </c>
      <c r="G2621" s="119">
        <v>22.21</v>
      </c>
      <c r="H2621" s="120">
        <f>'community services'!H406</f>
        <v>0</v>
      </c>
      <c r="I2621" s="120">
        <f>'community services'!I406</f>
        <v>67190</v>
      </c>
      <c r="J2621" s="120">
        <f>'community services'!J406</f>
        <v>71221.399999999994</v>
      </c>
      <c r="K2621" s="123">
        <f>'community services'!K406</f>
        <v>75494.683999999994</v>
      </c>
    </row>
    <row r="2622" spans="1:11" x14ac:dyDescent="0.2">
      <c r="A2622" s="117" t="s">
        <v>1050</v>
      </c>
      <c r="B2622" s="118" t="s">
        <v>147</v>
      </c>
      <c r="C2622" s="119">
        <v>127948</v>
      </c>
      <c r="D2622" s="119">
        <v>10444.620000000001</v>
      </c>
      <c r="E2622" s="119">
        <v>46707.86</v>
      </c>
      <c r="F2622" s="119">
        <v>81240.14</v>
      </c>
      <c r="G2622" s="119">
        <v>36.5</v>
      </c>
      <c r="H2622" s="120">
        <f>'community services'!H407</f>
        <v>0</v>
      </c>
      <c r="I2622" s="120">
        <f>'community services'!I407</f>
        <v>127948</v>
      </c>
      <c r="J2622" s="120">
        <f>'community services'!J407</f>
        <v>135624.88</v>
      </c>
      <c r="K2622" s="123">
        <f>'community services'!K407</f>
        <v>143762.37280000001</v>
      </c>
    </row>
    <row r="2623" spans="1:11" x14ac:dyDescent="0.2">
      <c r="A2623" s="117" t="s">
        <v>1051</v>
      </c>
      <c r="B2623" s="118" t="s">
        <v>148</v>
      </c>
      <c r="C2623" s="119">
        <v>4616</v>
      </c>
      <c r="D2623" s="119">
        <v>575.49</v>
      </c>
      <c r="E2623" s="119">
        <v>2282.39</v>
      </c>
      <c r="F2623" s="119">
        <v>2333.61</v>
      </c>
      <c r="G2623" s="119">
        <v>49.44</v>
      </c>
      <c r="H2623" s="120">
        <f>'community services'!H408</f>
        <v>0</v>
      </c>
      <c r="I2623" s="120">
        <f>'community services'!I408</f>
        <v>4616</v>
      </c>
      <c r="J2623" s="120">
        <f>'community services'!J408</f>
        <v>4892.96</v>
      </c>
      <c r="K2623" s="123">
        <f>'community services'!K408</f>
        <v>5186.5375999999997</v>
      </c>
    </row>
    <row r="2624" spans="1:11" x14ac:dyDescent="0.2">
      <c r="A2624" s="117"/>
      <c r="B2624" s="118"/>
      <c r="C2624" s="119"/>
      <c r="D2624" s="119"/>
      <c r="E2624" s="119"/>
      <c r="F2624" s="119"/>
      <c r="G2624" s="119"/>
      <c r="H2624" s="120">
        <f>'community services'!H409</f>
        <v>0</v>
      </c>
      <c r="I2624" s="120">
        <f>'community services'!I409</f>
        <v>0</v>
      </c>
      <c r="J2624" s="120">
        <f>'community services'!J409</f>
        <v>0</v>
      </c>
      <c r="K2624" s="123">
        <f>'community services'!K409</f>
        <v>0</v>
      </c>
    </row>
    <row r="2625" spans="1:11" s="116" customFormat="1" ht="15" x14ac:dyDescent="0.25">
      <c r="A2625" s="111"/>
      <c r="B2625" s="112" t="s">
        <v>149</v>
      </c>
      <c r="C2625" s="113">
        <v>200058</v>
      </c>
      <c r="D2625" s="113">
        <v>19027.310000000001</v>
      </c>
      <c r="E2625" s="113">
        <v>64054.05</v>
      </c>
      <c r="F2625" s="113">
        <v>136003.95000000001</v>
      </c>
      <c r="G2625" s="113">
        <v>32.01</v>
      </c>
      <c r="H2625" s="120">
        <f>'community services'!H410</f>
        <v>0</v>
      </c>
      <c r="I2625" s="120">
        <f>'community services'!I410</f>
        <v>200058</v>
      </c>
      <c r="J2625" s="120">
        <f>'community services'!J410</f>
        <v>212061.48</v>
      </c>
      <c r="K2625" s="123">
        <f>'community services'!K410</f>
        <v>224785.16880000001</v>
      </c>
    </row>
    <row r="2626" spans="1:11" s="116" customFormat="1" ht="15" x14ac:dyDescent="0.25">
      <c r="A2626" s="111"/>
      <c r="B2626" s="112"/>
      <c r="C2626" s="113"/>
      <c r="D2626" s="113"/>
      <c r="E2626" s="113"/>
      <c r="F2626" s="113"/>
      <c r="G2626" s="113"/>
      <c r="H2626" s="120">
        <f>'community services'!H411</f>
        <v>0</v>
      </c>
      <c r="I2626" s="120">
        <f>'community services'!I411</f>
        <v>0</v>
      </c>
      <c r="J2626" s="120">
        <f>'community services'!J411</f>
        <v>0</v>
      </c>
      <c r="K2626" s="123">
        <f>'community services'!K411</f>
        <v>0</v>
      </c>
    </row>
    <row r="2627" spans="1:11" s="116" customFormat="1" ht="15" x14ac:dyDescent="0.25">
      <c r="A2627" s="111"/>
      <c r="B2627" s="112" t="s">
        <v>150</v>
      </c>
      <c r="C2627" s="113"/>
      <c r="D2627" s="113"/>
      <c r="E2627" s="113"/>
      <c r="F2627" s="113"/>
      <c r="G2627" s="113"/>
      <c r="H2627" s="120">
        <f>'community services'!H412</f>
        <v>0</v>
      </c>
      <c r="I2627" s="120">
        <f>'community services'!I412</f>
        <v>0</v>
      </c>
      <c r="J2627" s="120">
        <f>'community services'!J412</f>
        <v>0</v>
      </c>
      <c r="K2627" s="123">
        <f>'community services'!K412</f>
        <v>0</v>
      </c>
    </row>
    <row r="2628" spans="1:11" x14ac:dyDescent="0.2">
      <c r="A2628" s="117"/>
      <c r="B2628" s="118"/>
      <c r="C2628" s="119"/>
      <c r="D2628" s="119"/>
      <c r="E2628" s="119"/>
      <c r="F2628" s="119"/>
      <c r="G2628" s="119"/>
      <c r="H2628" s="120">
        <f>'community services'!H413</f>
        <v>0</v>
      </c>
      <c r="I2628" s="120">
        <f>'community services'!I413</f>
        <v>0</v>
      </c>
      <c r="J2628" s="120">
        <f>'community services'!J413</f>
        <v>0</v>
      </c>
      <c r="K2628" s="123">
        <f>'community services'!K413</f>
        <v>0</v>
      </c>
    </row>
    <row r="2629" spans="1:11" x14ac:dyDescent="0.2">
      <c r="A2629" s="117" t="s">
        <v>1052</v>
      </c>
      <c r="B2629" s="118" t="s">
        <v>151</v>
      </c>
      <c r="C2629" s="119">
        <v>44239</v>
      </c>
      <c r="D2629" s="119">
        <v>0</v>
      </c>
      <c r="E2629" s="119">
        <v>0</v>
      </c>
      <c r="F2629" s="119">
        <v>44239</v>
      </c>
      <c r="G2629" s="119">
        <v>0</v>
      </c>
      <c r="H2629" s="120">
        <f>'community services'!H414</f>
        <v>0</v>
      </c>
      <c r="I2629" s="120">
        <f>'community services'!I414</f>
        <v>44239</v>
      </c>
      <c r="J2629" s="120">
        <f>'community services'!J414</f>
        <v>46893.34</v>
      </c>
      <c r="K2629" s="123">
        <f>'community services'!K414</f>
        <v>49706.940399999999</v>
      </c>
    </row>
    <row r="2630" spans="1:11" x14ac:dyDescent="0.2">
      <c r="A2630" s="117" t="s">
        <v>1053</v>
      </c>
      <c r="B2630" s="118" t="s">
        <v>152</v>
      </c>
      <c r="C2630" s="119">
        <v>24983</v>
      </c>
      <c r="D2630" s="119">
        <v>0</v>
      </c>
      <c r="E2630" s="119">
        <v>0</v>
      </c>
      <c r="F2630" s="119">
        <v>24983</v>
      </c>
      <c r="G2630" s="119">
        <v>0</v>
      </c>
      <c r="H2630" s="120">
        <f>'community services'!H415</f>
        <v>0</v>
      </c>
      <c r="I2630" s="120">
        <f>'community services'!I415</f>
        <v>24983</v>
      </c>
      <c r="J2630" s="120">
        <f>'community services'!J415</f>
        <v>26481.98</v>
      </c>
      <c r="K2630" s="123">
        <f>'community services'!K415</f>
        <v>28070.898799999999</v>
      </c>
    </row>
    <row r="2631" spans="1:11" x14ac:dyDescent="0.2">
      <c r="A2631" s="117" t="s">
        <v>1054</v>
      </c>
      <c r="B2631" s="118" t="s">
        <v>153</v>
      </c>
      <c r="C2631" s="119">
        <v>4062</v>
      </c>
      <c r="D2631" s="119">
        <v>0</v>
      </c>
      <c r="E2631" s="119">
        <v>0</v>
      </c>
      <c r="F2631" s="119">
        <v>4062</v>
      </c>
      <c r="G2631" s="119">
        <v>0</v>
      </c>
      <c r="H2631" s="120">
        <f>'community services'!H416</f>
        <v>0</v>
      </c>
      <c r="I2631" s="120">
        <f>'community services'!I416</f>
        <v>4062</v>
      </c>
      <c r="J2631" s="120">
        <f>'community services'!J416</f>
        <v>4305.72</v>
      </c>
      <c r="K2631" s="123">
        <f>'community services'!K416</f>
        <v>4564.0632000000005</v>
      </c>
    </row>
    <row r="2632" spans="1:11" x14ac:dyDescent="0.2">
      <c r="A2632" s="117"/>
      <c r="B2632" s="118"/>
      <c r="C2632" s="119"/>
      <c r="D2632" s="119"/>
      <c r="E2632" s="119"/>
      <c r="F2632" s="119"/>
      <c r="G2632" s="119"/>
      <c r="H2632" s="120">
        <f>'community services'!H417</f>
        <v>0</v>
      </c>
      <c r="I2632" s="120">
        <f>'community services'!I417</f>
        <v>0</v>
      </c>
      <c r="J2632" s="120">
        <f>'community services'!J417</f>
        <v>0</v>
      </c>
      <c r="K2632" s="123">
        <f>'community services'!K417</f>
        <v>0</v>
      </c>
    </row>
    <row r="2633" spans="1:11" s="116" customFormat="1" ht="15" x14ac:dyDescent="0.25">
      <c r="A2633" s="111"/>
      <c r="B2633" s="112" t="s">
        <v>154</v>
      </c>
      <c r="C2633" s="113">
        <v>73284</v>
      </c>
      <c r="D2633" s="113">
        <v>0</v>
      </c>
      <c r="E2633" s="113">
        <v>0</v>
      </c>
      <c r="F2633" s="113">
        <v>73284</v>
      </c>
      <c r="G2633" s="113">
        <v>0</v>
      </c>
      <c r="H2633" s="120">
        <f>'community services'!H418</f>
        <v>0</v>
      </c>
      <c r="I2633" s="120">
        <f>'community services'!I418</f>
        <v>73284</v>
      </c>
      <c r="J2633" s="120">
        <f>'community services'!J418</f>
        <v>77681.039999999994</v>
      </c>
      <c r="K2633" s="123">
        <f>'community services'!K418</f>
        <v>82341.902399999992</v>
      </c>
    </row>
    <row r="2634" spans="1:11" s="116" customFormat="1" ht="15" x14ac:dyDescent="0.25">
      <c r="A2634" s="111"/>
      <c r="B2634" s="112"/>
      <c r="C2634" s="113"/>
      <c r="D2634" s="113"/>
      <c r="E2634" s="113"/>
      <c r="F2634" s="113"/>
      <c r="G2634" s="113"/>
      <c r="H2634" s="120">
        <f>'community services'!H419</f>
        <v>0</v>
      </c>
      <c r="I2634" s="120">
        <f>'community services'!I419</f>
        <v>0</v>
      </c>
      <c r="J2634" s="120">
        <f>'community services'!J419</f>
        <v>0</v>
      </c>
      <c r="K2634" s="123">
        <f>'community services'!K419</f>
        <v>0</v>
      </c>
    </row>
    <row r="2635" spans="1:11" s="116" customFormat="1" ht="15" x14ac:dyDescent="0.25">
      <c r="A2635" s="111"/>
      <c r="B2635" s="112" t="s">
        <v>155</v>
      </c>
      <c r="C2635" s="113">
        <v>993508</v>
      </c>
      <c r="D2635" s="113">
        <v>70488.37</v>
      </c>
      <c r="E2635" s="113">
        <v>304475.34000000003</v>
      </c>
      <c r="F2635" s="113">
        <v>689032.66</v>
      </c>
      <c r="G2635" s="113">
        <v>30.64</v>
      </c>
      <c r="H2635" s="120">
        <f>'community services'!H420</f>
        <v>0</v>
      </c>
      <c r="I2635" s="120">
        <f>'community services'!I420</f>
        <v>993508</v>
      </c>
      <c r="J2635" s="120">
        <f>'community services'!J420</f>
        <v>1053118.48</v>
      </c>
      <c r="K2635" s="123">
        <f>'community services'!K420</f>
        <v>1116305.5888</v>
      </c>
    </row>
    <row r="2636" spans="1:11" s="116" customFormat="1" ht="15" x14ac:dyDescent="0.25">
      <c r="A2636" s="111"/>
      <c r="B2636" s="112"/>
      <c r="C2636" s="113"/>
      <c r="D2636" s="113"/>
      <c r="E2636" s="113"/>
      <c r="F2636" s="113"/>
      <c r="G2636" s="113"/>
      <c r="H2636" s="120">
        <f>'community services'!H421</f>
        <v>0</v>
      </c>
      <c r="I2636" s="120">
        <f>'community services'!I421</f>
        <v>0</v>
      </c>
      <c r="J2636" s="120">
        <f>'community services'!J421</f>
        <v>0</v>
      </c>
      <c r="K2636" s="123">
        <f>'community services'!K421</f>
        <v>0</v>
      </c>
    </row>
    <row r="2637" spans="1:11" s="116" customFormat="1" ht="15" x14ac:dyDescent="0.25">
      <c r="A2637" s="111"/>
      <c r="B2637" s="112" t="s">
        <v>156</v>
      </c>
      <c r="C2637" s="113">
        <v>993508</v>
      </c>
      <c r="D2637" s="113">
        <v>70488.37</v>
      </c>
      <c r="E2637" s="113">
        <v>304475.34000000003</v>
      </c>
      <c r="F2637" s="113">
        <v>689032.66</v>
      </c>
      <c r="G2637" s="113">
        <v>30.64</v>
      </c>
      <c r="H2637" s="120">
        <f>'community services'!H422</f>
        <v>0</v>
      </c>
      <c r="I2637" s="120">
        <f>'community services'!I422</f>
        <v>993508</v>
      </c>
      <c r="J2637" s="120">
        <f>'community services'!J422</f>
        <v>1053118.48</v>
      </c>
      <c r="K2637" s="123">
        <f>'community services'!K422</f>
        <v>1116305.5888</v>
      </c>
    </row>
    <row r="2638" spans="1:11" s="116" customFormat="1" ht="15" x14ac:dyDescent="0.25">
      <c r="A2638" s="111"/>
      <c r="B2638" s="112"/>
      <c r="C2638" s="113"/>
      <c r="D2638" s="113"/>
      <c r="E2638" s="113"/>
      <c r="F2638" s="113"/>
      <c r="G2638" s="113"/>
      <c r="H2638" s="120">
        <f>'community services'!H423</f>
        <v>0</v>
      </c>
      <c r="I2638" s="120">
        <f>'community services'!I423</f>
        <v>0</v>
      </c>
      <c r="J2638" s="120">
        <f>'community services'!J423</f>
        <v>0</v>
      </c>
      <c r="K2638" s="123">
        <f>'community services'!K423</f>
        <v>0</v>
      </c>
    </row>
    <row r="2639" spans="1:11" s="116" customFormat="1" ht="15" x14ac:dyDescent="0.25">
      <c r="A2639" s="111"/>
      <c r="B2639" s="112" t="s">
        <v>186</v>
      </c>
      <c r="C2639" s="113"/>
      <c r="D2639" s="113"/>
      <c r="E2639" s="113"/>
      <c r="F2639" s="113"/>
      <c r="G2639" s="113"/>
      <c r="H2639" s="120">
        <f>'community services'!H424</f>
        <v>0</v>
      </c>
      <c r="I2639" s="120">
        <f>'community services'!I424</f>
        <v>0</v>
      </c>
      <c r="J2639" s="120">
        <f>'community services'!J424</f>
        <v>0</v>
      </c>
      <c r="K2639" s="123">
        <f>'community services'!K424</f>
        <v>0</v>
      </c>
    </row>
    <row r="2640" spans="1:11" s="116" customFormat="1" ht="15" x14ac:dyDescent="0.25">
      <c r="A2640" s="111"/>
      <c r="B2640" s="112" t="s">
        <v>205</v>
      </c>
      <c r="C2640" s="113"/>
      <c r="D2640" s="113"/>
      <c r="E2640" s="113"/>
      <c r="F2640" s="113"/>
      <c r="G2640" s="113"/>
      <c r="H2640" s="120">
        <f>'community services'!H425</f>
        <v>0</v>
      </c>
      <c r="I2640" s="120">
        <f>'community services'!I425</f>
        <v>0</v>
      </c>
      <c r="J2640" s="120">
        <f>'community services'!J425</f>
        <v>0</v>
      </c>
      <c r="K2640" s="123">
        <f>'community services'!K425</f>
        <v>0</v>
      </c>
    </row>
    <row r="2641" spans="1:11" x14ac:dyDescent="0.2">
      <c r="A2641" s="117"/>
      <c r="B2641" s="118"/>
      <c r="C2641" s="119"/>
      <c r="D2641" s="119"/>
      <c r="E2641" s="119"/>
      <c r="F2641" s="119"/>
      <c r="G2641" s="119"/>
      <c r="H2641" s="120">
        <f>'community services'!H426</f>
        <v>0</v>
      </c>
      <c r="I2641" s="120">
        <f>'community services'!I426</f>
        <v>0</v>
      </c>
      <c r="J2641" s="120">
        <f>'community services'!J426</f>
        <v>0</v>
      </c>
      <c r="K2641" s="123">
        <f>'community services'!K426</f>
        <v>0</v>
      </c>
    </row>
    <row r="2642" spans="1:11" x14ac:dyDescent="0.2">
      <c r="A2642" s="117" t="s">
        <v>1055</v>
      </c>
      <c r="B2642" s="118" t="s">
        <v>211</v>
      </c>
      <c r="C2642" s="119">
        <v>200000</v>
      </c>
      <c r="D2642" s="119">
        <v>0</v>
      </c>
      <c r="E2642" s="119">
        <v>0</v>
      </c>
      <c r="F2642" s="119">
        <v>200000</v>
      </c>
      <c r="G2642" s="119">
        <v>0</v>
      </c>
      <c r="H2642" s="120">
        <f>'community services'!H427</f>
        <v>-50000</v>
      </c>
      <c r="I2642" s="120">
        <f>'community services'!I427</f>
        <v>150000</v>
      </c>
      <c r="J2642" s="120">
        <f>'community services'!J427</f>
        <v>159000</v>
      </c>
      <c r="K2642" s="123">
        <f>'community services'!K427</f>
        <v>168540</v>
      </c>
    </row>
    <row r="2643" spans="1:11" x14ac:dyDescent="0.2">
      <c r="A2643" s="117"/>
      <c r="B2643" s="118"/>
      <c r="C2643" s="119"/>
      <c r="D2643" s="119"/>
      <c r="E2643" s="119"/>
      <c r="F2643" s="119"/>
      <c r="G2643" s="119"/>
      <c r="H2643" s="120">
        <f>'community services'!H428</f>
        <v>0</v>
      </c>
      <c r="I2643" s="120">
        <f>'community services'!I428</f>
        <v>0</v>
      </c>
      <c r="J2643" s="120">
        <f>'community services'!J428</f>
        <v>0</v>
      </c>
      <c r="K2643" s="123">
        <f>'community services'!K428</f>
        <v>0</v>
      </c>
    </row>
    <row r="2644" spans="1:11" s="116" customFormat="1" ht="15" x14ac:dyDescent="0.25">
      <c r="A2644" s="111"/>
      <c r="B2644" s="112" t="s">
        <v>216</v>
      </c>
      <c r="C2644" s="113">
        <v>200000</v>
      </c>
      <c r="D2644" s="113">
        <v>0</v>
      </c>
      <c r="E2644" s="113">
        <v>0</v>
      </c>
      <c r="F2644" s="113">
        <v>200000</v>
      </c>
      <c r="G2644" s="113">
        <v>0</v>
      </c>
      <c r="H2644" s="120">
        <f>'community services'!H429</f>
        <v>-50000</v>
      </c>
      <c r="I2644" s="120">
        <f>'community services'!I429</f>
        <v>150000</v>
      </c>
      <c r="J2644" s="120">
        <f>'community services'!J429</f>
        <v>159000</v>
      </c>
      <c r="K2644" s="123">
        <f>'community services'!K429</f>
        <v>168540</v>
      </c>
    </row>
    <row r="2645" spans="1:11" s="116" customFormat="1" ht="15" x14ac:dyDescent="0.25">
      <c r="A2645" s="111"/>
      <c r="B2645" s="112"/>
      <c r="C2645" s="113"/>
      <c r="D2645" s="113"/>
      <c r="E2645" s="113"/>
      <c r="F2645" s="113"/>
      <c r="G2645" s="113"/>
      <c r="H2645" s="120">
        <f>'community services'!H430</f>
        <v>0</v>
      </c>
      <c r="I2645" s="120">
        <f>'community services'!I430</f>
        <v>0</v>
      </c>
      <c r="J2645" s="120">
        <f>'community services'!J430</f>
        <v>0</v>
      </c>
      <c r="K2645" s="123">
        <f>'community services'!K430</f>
        <v>0</v>
      </c>
    </row>
    <row r="2646" spans="1:11" s="116" customFormat="1" ht="15" x14ac:dyDescent="0.25">
      <c r="A2646" s="111"/>
      <c r="B2646" s="112" t="s">
        <v>217</v>
      </c>
      <c r="C2646" s="113">
        <v>200000</v>
      </c>
      <c r="D2646" s="113">
        <v>0</v>
      </c>
      <c r="E2646" s="113">
        <v>0</v>
      </c>
      <c r="F2646" s="113">
        <v>200000</v>
      </c>
      <c r="G2646" s="113">
        <v>0</v>
      </c>
      <c r="H2646" s="120">
        <f>'community services'!H431</f>
        <v>-50000</v>
      </c>
      <c r="I2646" s="120">
        <f>'community services'!I431</f>
        <v>150000</v>
      </c>
      <c r="J2646" s="120">
        <f>'community services'!J431</f>
        <v>159000</v>
      </c>
      <c r="K2646" s="123">
        <f>'community services'!K431</f>
        <v>168540</v>
      </c>
    </row>
    <row r="2647" spans="1:11" s="116" customFormat="1" ht="15" x14ac:dyDescent="0.25">
      <c r="A2647" s="111"/>
      <c r="B2647" s="112"/>
      <c r="C2647" s="113"/>
      <c r="D2647" s="113"/>
      <c r="E2647" s="113"/>
      <c r="F2647" s="113"/>
      <c r="G2647" s="113"/>
      <c r="H2647" s="120">
        <f>'community services'!H432</f>
        <v>0</v>
      </c>
      <c r="I2647" s="120">
        <f>'community services'!I432</f>
        <v>0</v>
      </c>
      <c r="J2647" s="120">
        <f>'community services'!J432</f>
        <v>0</v>
      </c>
      <c r="K2647" s="123">
        <f>'community services'!K432</f>
        <v>0</v>
      </c>
    </row>
    <row r="2648" spans="1:11" s="116" customFormat="1" ht="15" x14ac:dyDescent="0.25">
      <c r="A2648" s="111"/>
      <c r="B2648" s="112" t="s">
        <v>218</v>
      </c>
      <c r="C2648" s="113"/>
      <c r="D2648" s="113"/>
      <c r="E2648" s="113"/>
      <c r="F2648" s="113"/>
      <c r="G2648" s="113"/>
      <c r="H2648" s="120">
        <f>'community services'!H433</f>
        <v>0</v>
      </c>
      <c r="I2648" s="120">
        <f>'community services'!I433</f>
        <v>0</v>
      </c>
      <c r="J2648" s="120">
        <f>'community services'!J433</f>
        <v>0</v>
      </c>
      <c r="K2648" s="123">
        <f>'community services'!K433</f>
        <v>0</v>
      </c>
    </row>
    <row r="2649" spans="1:11" x14ac:dyDescent="0.2">
      <c r="A2649" s="117"/>
      <c r="B2649" s="118"/>
      <c r="C2649" s="119"/>
      <c r="D2649" s="119"/>
      <c r="E2649" s="119"/>
      <c r="F2649" s="119"/>
      <c r="G2649" s="119"/>
      <c r="H2649" s="120">
        <f>'community services'!H434</f>
        <v>0</v>
      </c>
      <c r="I2649" s="120">
        <f>'community services'!I434</f>
        <v>0</v>
      </c>
      <c r="J2649" s="120">
        <f>'community services'!J434</f>
        <v>0</v>
      </c>
      <c r="K2649" s="123">
        <f>'community services'!K434</f>
        <v>0</v>
      </c>
    </row>
    <row r="2650" spans="1:11" x14ac:dyDescent="0.2">
      <c r="A2650" s="117" t="s">
        <v>1056</v>
      </c>
      <c r="B2650" s="118" t="s">
        <v>243</v>
      </c>
      <c r="C2650" s="119">
        <v>0</v>
      </c>
      <c r="D2650" s="119">
        <v>564.74</v>
      </c>
      <c r="E2650" s="119">
        <v>2397.2399999999998</v>
      </c>
      <c r="F2650" s="119">
        <v>-2397.2399999999998</v>
      </c>
      <c r="G2650" s="119">
        <v>0</v>
      </c>
      <c r="H2650" s="120">
        <f>'community services'!H435</f>
        <v>0</v>
      </c>
      <c r="I2650" s="120">
        <f>'community services'!I435</f>
        <v>0</v>
      </c>
      <c r="J2650" s="120">
        <f>'community services'!J435</f>
        <v>0</v>
      </c>
      <c r="K2650" s="123">
        <f>'community services'!K435</f>
        <v>0</v>
      </c>
    </row>
    <row r="2651" spans="1:11" x14ac:dyDescent="0.2">
      <c r="A2651" s="117" t="s">
        <v>1057</v>
      </c>
      <c r="B2651" s="118" t="s">
        <v>244</v>
      </c>
      <c r="C2651" s="119">
        <v>0</v>
      </c>
      <c r="D2651" s="119">
        <v>900</v>
      </c>
      <c r="E2651" s="119">
        <v>900</v>
      </c>
      <c r="F2651" s="119">
        <v>-900</v>
      </c>
      <c r="G2651" s="119">
        <v>0</v>
      </c>
      <c r="H2651" s="120">
        <f>'community services'!H436</f>
        <v>0</v>
      </c>
      <c r="I2651" s="120">
        <f>'community services'!I436</f>
        <v>0</v>
      </c>
      <c r="J2651" s="120">
        <f>'community services'!J436</f>
        <v>0</v>
      </c>
      <c r="K2651" s="123">
        <f>'community services'!K436</f>
        <v>0</v>
      </c>
    </row>
    <row r="2652" spans="1:11" x14ac:dyDescent="0.2">
      <c r="A2652" s="117"/>
      <c r="B2652" s="118"/>
      <c r="C2652" s="119"/>
      <c r="D2652" s="119"/>
      <c r="E2652" s="119"/>
      <c r="F2652" s="119"/>
      <c r="G2652" s="119"/>
      <c r="H2652" s="120">
        <f>'community services'!H437</f>
        <v>0</v>
      </c>
      <c r="I2652" s="120">
        <f>'community services'!I437</f>
        <v>0</v>
      </c>
      <c r="J2652" s="120">
        <f>'community services'!J437</f>
        <v>0</v>
      </c>
      <c r="K2652" s="123">
        <f>'community services'!K437</f>
        <v>0</v>
      </c>
    </row>
    <row r="2653" spans="1:11" s="116" customFormat="1" ht="15" x14ac:dyDescent="0.25">
      <c r="A2653" s="111"/>
      <c r="B2653" s="112" t="s">
        <v>250</v>
      </c>
      <c r="C2653" s="113">
        <v>0</v>
      </c>
      <c r="D2653" s="113">
        <v>1464.74</v>
      </c>
      <c r="E2653" s="113">
        <v>3297.24</v>
      </c>
      <c r="F2653" s="113">
        <v>-3297.24</v>
      </c>
      <c r="G2653" s="113">
        <v>0</v>
      </c>
      <c r="H2653" s="120">
        <f>'community services'!H438</f>
        <v>0</v>
      </c>
      <c r="I2653" s="120">
        <f>'community services'!I438</f>
        <v>0</v>
      </c>
      <c r="J2653" s="120">
        <f>'community services'!J438</f>
        <v>0</v>
      </c>
      <c r="K2653" s="123">
        <f>'community services'!K438</f>
        <v>0</v>
      </c>
    </row>
    <row r="2654" spans="1:11" s="116" customFormat="1" ht="15" x14ac:dyDescent="0.25">
      <c r="A2654" s="111"/>
      <c r="B2654" s="112"/>
      <c r="C2654" s="113"/>
      <c r="D2654" s="113"/>
      <c r="E2654" s="113"/>
      <c r="F2654" s="113"/>
      <c r="G2654" s="113"/>
      <c r="H2654" s="120">
        <f>'community services'!H439</f>
        <v>0</v>
      </c>
      <c r="I2654" s="120">
        <f>'community services'!I439</f>
        <v>0</v>
      </c>
      <c r="J2654" s="120">
        <f>'community services'!J439</f>
        <v>0</v>
      </c>
      <c r="K2654" s="123">
        <f>'community services'!K439</f>
        <v>0</v>
      </c>
    </row>
    <row r="2655" spans="1:11" s="116" customFormat="1" ht="15" x14ac:dyDescent="0.25">
      <c r="A2655" s="111"/>
      <c r="B2655" s="112" t="s">
        <v>266</v>
      </c>
      <c r="C2655" s="113"/>
      <c r="D2655" s="113"/>
      <c r="E2655" s="113"/>
      <c r="F2655" s="113"/>
      <c r="G2655" s="113"/>
      <c r="H2655" s="120">
        <f>'community services'!H440</f>
        <v>0</v>
      </c>
      <c r="I2655" s="120">
        <f>'community services'!I440</f>
        <v>0</v>
      </c>
      <c r="J2655" s="120">
        <f>'community services'!J440</f>
        <v>0</v>
      </c>
      <c r="K2655" s="123">
        <f>'community services'!K440</f>
        <v>0</v>
      </c>
    </row>
    <row r="2656" spans="1:11" x14ac:dyDescent="0.2">
      <c r="A2656" s="117"/>
      <c r="B2656" s="118"/>
      <c r="C2656" s="119"/>
      <c r="D2656" s="119"/>
      <c r="E2656" s="119"/>
      <c r="F2656" s="119"/>
      <c r="G2656" s="119"/>
      <c r="H2656" s="120">
        <f>'community services'!H441</f>
        <v>0</v>
      </c>
      <c r="I2656" s="120">
        <f>'community services'!I441</f>
        <v>0</v>
      </c>
      <c r="J2656" s="120">
        <f>'community services'!J441</f>
        <v>0</v>
      </c>
      <c r="K2656" s="123">
        <f>'community services'!K441</f>
        <v>0</v>
      </c>
    </row>
    <row r="2657" spans="1:11" x14ac:dyDescent="0.2">
      <c r="A2657" s="117" t="s">
        <v>1058</v>
      </c>
      <c r="B2657" s="118" t="s">
        <v>272</v>
      </c>
      <c r="C2657" s="119">
        <v>0</v>
      </c>
      <c r="D2657" s="119">
        <v>4664</v>
      </c>
      <c r="E2657" s="119">
        <v>4664</v>
      </c>
      <c r="F2657" s="119">
        <v>-4664</v>
      </c>
      <c r="G2657" s="119">
        <v>0</v>
      </c>
      <c r="H2657" s="120">
        <f>'community services'!H442</f>
        <v>0</v>
      </c>
      <c r="I2657" s="120">
        <f>'community services'!I442</f>
        <v>0</v>
      </c>
      <c r="J2657" s="120">
        <f>'community services'!J442</f>
        <v>0</v>
      </c>
      <c r="K2657" s="123">
        <f>'community services'!K442</f>
        <v>0</v>
      </c>
    </row>
    <row r="2658" spans="1:11" x14ac:dyDescent="0.2">
      <c r="A2658" s="117"/>
      <c r="B2658" s="118"/>
      <c r="C2658" s="119"/>
      <c r="D2658" s="119"/>
      <c r="E2658" s="119"/>
      <c r="F2658" s="119"/>
      <c r="G2658" s="119"/>
      <c r="H2658" s="120">
        <f>'community services'!H443</f>
        <v>0</v>
      </c>
      <c r="I2658" s="120">
        <f>'community services'!I443</f>
        <v>0</v>
      </c>
      <c r="J2658" s="120">
        <f>'community services'!J443</f>
        <v>0</v>
      </c>
      <c r="K2658" s="123">
        <f>'community services'!K443</f>
        <v>0</v>
      </c>
    </row>
    <row r="2659" spans="1:11" s="116" customFormat="1" ht="15" x14ac:dyDescent="0.25">
      <c r="A2659" s="111"/>
      <c r="B2659" s="112" t="s">
        <v>280</v>
      </c>
      <c r="C2659" s="113">
        <v>0</v>
      </c>
      <c r="D2659" s="113">
        <v>4664</v>
      </c>
      <c r="E2659" s="113">
        <v>4664</v>
      </c>
      <c r="F2659" s="113">
        <v>-4664</v>
      </c>
      <c r="G2659" s="113">
        <v>0</v>
      </c>
      <c r="H2659" s="120">
        <f>'community services'!H444</f>
        <v>0</v>
      </c>
      <c r="I2659" s="120">
        <f>'community services'!I444</f>
        <v>0</v>
      </c>
      <c r="J2659" s="120">
        <f>'community services'!J444</f>
        <v>0</v>
      </c>
      <c r="K2659" s="123">
        <f>'community services'!K444</f>
        <v>0</v>
      </c>
    </row>
    <row r="2660" spans="1:11" s="116" customFormat="1" ht="15" x14ac:dyDescent="0.25">
      <c r="A2660" s="111"/>
      <c r="B2660" s="112"/>
      <c r="C2660" s="113"/>
      <c r="D2660" s="113"/>
      <c r="E2660" s="113"/>
      <c r="F2660" s="113"/>
      <c r="G2660" s="113"/>
      <c r="H2660" s="120">
        <f>'community services'!H445</f>
        <v>0</v>
      </c>
      <c r="I2660" s="120">
        <f>'community services'!I445</f>
        <v>0</v>
      </c>
      <c r="J2660" s="120">
        <f>'community services'!J445</f>
        <v>0</v>
      </c>
      <c r="K2660" s="123">
        <f>'community services'!K445</f>
        <v>0</v>
      </c>
    </row>
    <row r="2661" spans="1:11" s="116" customFormat="1" ht="15" x14ac:dyDescent="0.25">
      <c r="A2661" s="111"/>
      <c r="B2661" s="112" t="s">
        <v>281</v>
      </c>
      <c r="C2661" s="113">
        <v>1193508</v>
      </c>
      <c r="D2661" s="113">
        <v>76617.11</v>
      </c>
      <c r="E2661" s="113">
        <v>312436.58</v>
      </c>
      <c r="F2661" s="113">
        <v>881071.42</v>
      </c>
      <c r="G2661" s="113">
        <v>26.17</v>
      </c>
      <c r="H2661" s="120">
        <f>'community services'!H446</f>
        <v>-50000</v>
      </c>
      <c r="I2661" s="120">
        <f>'community services'!I446</f>
        <v>1143508</v>
      </c>
      <c r="J2661" s="120">
        <f>'community services'!J446</f>
        <v>1212118.48</v>
      </c>
      <c r="K2661" s="123">
        <f>'community services'!K446</f>
        <v>1284845.5888</v>
      </c>
    </row>
    <row r="2662" spans="1:11" s="116" customFormat="1" ht="15" x14ac:dyDescent="0.25">
      <c r="A2662" s="111"/>
      <c r="B2662" s="112"/>
      <c r="C2662" s="113"/>
      <c r="D2662" s="113"/>
      <c r="E2662" s="113"/>
      <c r="F2662" s="113"/>
      <c r="G2662" s="113"/>
      <c r="H2662" s="120">
        <f>'community services'!H447</f>
        <v>0</v>
      </c>
      <c r="I2662" s="120">
        <f>'community services'!I447</f>
        <v>0</v>
      </c>
      <c r="J2662" s="120">
        <f>'community services'!J447</f>
        <v>0</v>
      </c>
      <c r="K2662" s="123">
        <f>'community services'!K447</f>
        <v>0</v>
      </c>
    </row>
    <row r="2663" spans="1:11" s="125" customFormat="1" ht="15" x14ac:dyDescent="0.25">
      <c r="A2663" s="111"/>
      <c r="B2663" s="112" t="s">
        <v>283</v>
      </c>
      <c r="C2663" s="113"/>
      <c r="D2663" s="113"/>
      <c r="E2663" s="113"/>
      <c r="F2663" s="113"/>
      <c r="G2663" s="113"/>
      <c r="H2663" s="120">
        <f>'community services'!H448</f>
        <v>0</v>
      </c>
      <c r="I2663" s="120">
        <f>'community services'!I448</f>
        <v>0</v>
      </c>
      <c r="J2663" s="120">
        <f>'community services'!J448</f>
        <v>0</v>
      </c>
      <c r="K2663" s="123">
        <f>'community services'!K448</f>
        <v>0</v>
      </c>
    </row>
    <row r="2664" spans="1:11" s="125" customFormat="1" ht="15" x14ac:dyDescent="0.25">
      <c r="A2664" s="117"/>
      <c r="B2664" s="118"/>
      <c r="C2664" s="119"/>
      <c r="D2664" s="119"/>
      <c r="E2664" s="119"/>
      <c r="F2664" s="119"/>
      <c r="G2664" s="119"/>
      <c r="H2664" s="120">
        <f>'community services'!H449</f>
        <v>0</v>
      </c>
      <c r="I2664" s="120">
        <f>'community services'!I449</f>
        <v>0</v>
      </c>
      <c r="J2664" s="120">
        <f>'community services'!J449</f>
        <v>0</v>
      </c>
      <c r="K2664" s="123">
        <f>'community services'!K449</f>
        <v>0</v>
      </c>
    </row>
    <row r="2665" spans="1:11" s="125" customFormat="1" ht="15" x14ac:dyDescent="0.25">
      <c r="A2665" s="117" t="s">
        <v>1251</v>
      </c>
      <c r="B2665" s="118" t="s">
        <v>1252</v>
      </c>
      <c r="C2665" s="119"/>
      <c r="D2665" s="119">
        <v>0</v>
      </c>
      <c r="E2665" s="119">
        <v>0</v>
      </c>
      <c r="F2665" s="119">
        <v>0</v>
      </c>
      <c r="G2665" s="119">
        <v>0</v>
      </c>
      <c r="H2665" s="120">
        <f>'community services'!H450</f>
        <v>486346.59</v>
      </c>
      <c r="I2665" s="120">
        <f>'community services'!I450</f>
        <v>486346.59</v>
      </c>
      <c r="J2665" s="120">
        <v>0</v>
      </c>
      <c r="K2665" s="123">
        <v>0</v>
      </c>
    </row>
    <row r="2666" spans="1:11" s="125" customFormat="1" ht="15" x14ac:dyDescent="0.25">
      <c r="A2666" s="117"/>
      <c r="B2666" s="118" t="s">
        <v>1286</v>
      </c>
      <c r="C2666" s="119"/>
      <c r="D2666" s="119"/>
      <c r="E2666" s="119"/>
      <c r="F2666" s="119"/>
      <c r="G2666" s="119"/>
      <c r="H2666" s="120"/>
      <c r="I2666" s="120"/>
      <c r="J2666" s="120">
        <f>'community services'!J451</f>
        <v>800000</v>
      </c>
      <c r="K2666" s="123"/>
    </row>
    <row r="2667" spans="1:11" s="125" customFormat="1" ht="15" x14ac:dyDescent="0.25">
      <c r="A2667" s="117"/>
      <c r="B2667" s="118"/>
      <c r="C2667" s="119"/>
      <c r="D2667" s="119"/>
      <c r="E2667" s="119"/>
      <c r="F2667" s="119"/>
      <c r="G2667" s="119"/>
      <c r="H2667" s="120">
        <f>'community services'!H452</f>
        <v>0</v>
      </c>
      <c r="I2667" s="120">
        <f>'community services'!I452</f>
        <v>0</v>
      </c>
      <c r="J2667" s="120">
        <f>'community services'!J452</f>
        <v>0</v>
      </c>
      <c r="K2667" s="123">
        <f>'community services'!K452</f>
        <v>0</v>
      </c>
    </row>
    <row r="2668" spans="1:11" s="125" customFormat="1" ht="15" x14ac:dyDescent="0.25">
      <c r="A2668" s="117"/>
      <c r="B2668" s="118" t="s">
        <v>294</v>
      </c>
      <c r="C2668" s="119">
        <f>C2665</f>
        <v>0</v>
      </c>
      <c r="D2668" s="119">
        <f>D2665</f>
        <v>0</v>
      </c>
      <c r="E2668" s="119">
        <f>E2665</f>
        <v>0</v>
      </c>
      <c r="F2668" s="119">
        <f>F2665</f>
        <v>0</v>
      </c>
      <c r="G2668" s="119">
        <f>G2665</f>
        <v>0</v>
      </c>
      <c r="H2668" s="120">
        <f>'community services'!H453</f>
        <v>486346.59</v>
      </c>
      <c r="I2668" s="120">
        <f>'community services'!I453</f>
        <v>486346.59</v>
      </c>
      <c r="J2668" s="120">
        <f>'community services'!J453</f>
        <v>800000</v>
      </c>
      <c r="K2668" s="123">
        <f>'community services'!K453</f>
        <v>0</v>
      </c>
    </row>
    <row r="2669" spans="1:11" s="125" customFormat="1" ht="15" x14ac:dyDescent="0.25">
      <c r="A2669" s="117"/>
      <c r="B2669" s="118"/>
      <c r="C2669" s="119"/>
      <c r="D2669" s="119"/>
      <c r="E2669" s="119"/>
      <c r="F2669" s="119"/>
      <c r="G2669" s="119"/>
      <c r="H2669" s="120"/>
      <c r="I2669" s="120">
        <f>'community services'!I454</f>
        <v>0</v>
      </c>
      <c r="J2669" s="120">
        <f>'community services'!J454</f>
        <v>0</v>
      </c>
      <c r="K2669" s="123">
        <f>'community services'!K454</f>
        <v>0</v>
      </c>
    </row>
    <row r="2670" spans="1:11" s="116" customFormat="1" ht="15" x14ac:dyDescent="0.25">
      <c r="A2670" s="111"/>
      <c r="B2670" s="112" t="s">
        <v>1059</v>
      </c>
      <c r="C2670" s="113"/>
      <c r="D2670" s="113"/>
      <c r="E2670" s="113"/>
      <c r="F2670" s="113"/>
      <c r="G2670" s="113"/>
      <c r="H2670" s="120">
        <f>'community services'!H454</f>
        <v>0</v>
      </c>
      <c r="I2670" s="120">
        <f>'community services'!I455</f>
        <v>0</v>
      </c>
      <c r="J2670" s="120">
        <f>'community services'!J455</f>
        <v>0</v>
      </c>
      <c r="K2670" s="123">
        <f>'community services'!K455</f>
        <v>0</v>
      </c>
    </row>
    <row r="2671" spans="1:11" s="116" customFormat="1" ht="15" x14ac:dyDescent="0.25">
      <c r="A2671" s="111"/>
      <c r="B2671" s="112" t="s">
        <v>8</v>
      </c>
      <c r="C2671" s="113"/>
      <c r="D2671" s="113"/>
      <c r="E2671" s="113"/>
      <c r="F2671" s="113"/>
      <c r="G2671" s="113"/>
      <c r="H2671" s="120">
        <f>'community services'!H455</f>
        <v>0</v>
      </c>
      <c r="I2671" s="120">
        <f>'community services'!I456</f>
        <v>0</v>
      </c>
      <c r="J2671" s="120">
        <f>'community services'!J456</f>
        <v>0</v>
      </c>
      <c r="K2671" s="123">
        <f>'community services'!K456</f>
        <v>0</v>
      </c>
    </row>
    <row r="2672" spans="1:11" s="116" customFormat="1" ht="15" x14ac:dyDescent="0.25">
      <c r="A2672" s="111"/>
      <c r="B2672" s="112" t="s">
        <v>40</v>
      </c>
      <c r="C2672" s="113"/>
      <c r="D2672" s="113"/>
      <c r="E2672" s="113"/>
      <c r="F2672" s="113"/>
      <c r="G2672" s="113"/>
      <c r="H2672" s="120">
        <f>'community services'!H456</f>
        <v>0</v>
      </c>
      <c r="I2672" s="120">
        <f>'community services'!I457</f>
        <v>0</v>
      </c>
      <c r="J2672" s="120">
        <f>'community services'!J457</f>
        <v>0</v>
      </c>
      <c r="K2672" s="123">
        <f>'community services'!K457</f>
        <v>0</v>
      </c>
    </row>
    <row r="2673" spans="1:11" x14ac:dyDescent="0.2">
      <c r="A2673" s="117"/>
      <c r="B2673" s="118"/>
      <c r="C2673" s="119"/>
      <c r="D2673" s="119"/>
      <c r="E2673" s="119"/>
      <c r="F2673" s="119"/>
      <c r="G2673" s="119"/>
      <c r="H2673" s="120">
        <f>'community services'!H457</f>
        <v>0</v>
      </c>
      <c r="I2673" s="120">
        <f>'community services'!I458</f>
        <v>0</v>
      </c>
      <c r="J2673" s="120">
        <f>'community services'!J458</f>
        <v>0</v>
      </c>
      <c r="K2673" s="123">
        <f>'community services'!K458</f>
        <v>0</v>
      </c>
    </row>
    <row r="2674" spans="1:11" x14ac:dyDescent="0.2">
      <c r="A2674" s="117" t="s">
        <v>1060</v>
      </c>
      <c r="B2674" s="118" t="s">
        <v>47</v>
      </c>
      <c r="C2674" s="119">
        <v>-2164354</v>
      </c>
      <c r="D2674" s="119">
        <v>0</v>
      </c>
      <c r="E2674" s="119">
        <v>0</v>
      </c>
      <c r="F2674" s="119">
        <v>-2164354</v>
      </c>
      <c r="G2674" s="119">
        <v>0</v>
      </c>
      <c r="H2674" s="120">
        <f>'community services'!H458</f>
        <v>0</v>
      </c>
      <c r="I2674" s="120">
        <f>'community services'!I459</f>
        <v>-2164354</v>
      </c>
      <c r="J2674" s="120">
        <f>'community services'!J459</f>
        <v>-2294215.2400000002</v>
      </c>
      <c r="K2674" s="123">
        <f>'community services'!K459</f>
        <v>-2431868.1544000003</v>
      </c>
    </row>
    <row r="2675" spans="1:11" x14ac:dyDescent="0.2">
      <c r="A2675" s="117" t="s">
        <v>1061</v>
      </c>
      <c r="B2675" s="118" t="s">
        <v>48</v>
      </c>
      <c r="C2675" s="119">
        <v>0</v>
      </c>
      <c r="D2675" s="119">
        <v>-153499.17000000001</v>
      </c>
      <c r="E2675" s="119">
        <v>-925209.36</v>
      </c>
      <c r="F2675" s="119">
        <v>925209.36</v>
      </c>
      <c r="G2675" s="119">
        <v>0</v>
      </c>
      <c r="H2675" s="120">
        <f>'community services'!H459</f>
        <v>0</v>
      </c>
      <c r="I2675" s="120">
        <f>'community services'!I460</f>
        <v>0</v>
      </c>
      <c r="J2675" s="120">
        <f>'community services'!J460</f>
        <v>0</v>
      </c>
      <c r="K2675" s="123">
        <f>'community services'!K460</f>
        <v>0</v>
      </c>
    </row>
    <row r="2676" spans="1:11" x14ac:dyDescent="0.2">
      <c r="A2676" s="117" t="s">
        <v>1062</v>
      </c>
      <c r="B2676" s="118" t="s">
        <v>49</v>
      </c>
      <c r="C2676" s="119">
        <v>0</v>
      </c>
      <c r="D2676" s="119">
        <v>0</v>
      </c>
      <c r="E2676" s="119">
        <v>-1284.02</v>
      </c>
      <c r="F2676" s="119">
        <v>1284.02</v>
      </c>
      <c r="G2676" s="119">
        <v>0</v>
      </c>
      <c r="H2676" s="120">
        <f>'community services'!H460</f>
        <v>0</v>
      </c>
      <c r="I2676" s="120">
        <f>'community services'!I461</f>
        <v>0</v>
      </c>
      <c r="J2676" s="120">
        <f>'community services'!J461</f>
        <v>0</v>
      </c>
      <c r="K2676" s="123">
        <f>'community services'!K461</f>
        <v>0</v>
      </c>
    </row>
    <row r="2677" spans="1:11" x14ac:dyDescent="0.2">
      <c r="A2677" s="117" t="s">
        <v>1063</v>
      </c>
      <c r="B2677" s="118" t="s">
        <v>49</v>
      </c>
      <c r="C2677" s="119">
        <v>-2632</v>
      </c>
      <c r="D2677" s="119">
        <v>0</v>
      </c>
      <c r="E2677" s="119">
        <v>0</v>
      </c>
      <c r="F2677" s="119">
        <v>-2632</v>
      </c>
      <c r="G2677" s="119">
        <v>0</v>
      </c>
      <c r="H2677" s="120">
        <f>'community services'!H461</f>
        <v>0</v>
      </c>
      <c r="I2677" s="120">
        <f>'community services'!I462</f>
        <v>-2632</v>
      </c>
      <c r="J2677" s="120">
        <f>'community services'!J462</f>
        <v>-2789.92</v>
      </c>
      <c r="K2677" s="123">
        <f>'community services'!K462</f>
        <v>-2957.3152</v>
      </c>
    </row>
    <row r="2678" spans="1:11" x14ac:dyDescent="0.2">
      <c r="A2678" s="117"/>
      <c r="B2678" s="118"/>
      <c r="C2678" s="119"/>
      <c r="D2678" s="119"/>
      <c r="E2678" s="119"/>
      <c r="F2678" s="119"/>
      <c r="G2678" s="119"/>
      <c r="H2678" s="120">
        <f>'community services'!H462</f>
        <v>0</v>
      </c>
      <c r="I2678" s="120">
        <f>'community services'!I463</f>
        <v>0</v>
      </c>
      <c r="J2678" s="120">
        <f>'community services'!J463</f>
        <v>0</v>
      </c>
      <c r="K2678" s="123">
        <f>'community services'!K463</f>
        <v>0</v>
      </c>
    </row>
    <row r="2679" spans="1:11" s="116" customFormat="1" ht="15" x14ac:dyDescent="0.25">
      <c r="A2679" s="111"/>
      <c r="B2679" s="112" t="s">
        <v>53</v>
      </c>
      <c r="C2679" s="113">
        <v>-2166986</v>
      </c>
      <c r="D2679" s="113">
        <v>-153499.17000000001</v>
      </c>
      <c r="E2679" s="113">
        <v>-926493.38</v>
      </c>
      <c r="F2679" s="113">
        <v>-1240492.6200000001</v>
      </c>
      <c r="G2679" s="113">
        <v>42.75</v>
      </c>
      <c r="H2679" s="120">
        <f>'community services'!H463</f>
        <v>0</v>
      </c>
      <c r="I2679" s="120">
        <f>'community services'!I464</f>
        <v>-2166986</v>
      </c>
      <c r="J2679" s="120">
        <f>'community services'!J464</f>
        <v>-2297005.16</v>
      </c>
      <c r="K2679" s="123">
        <f>'community services'!K464</f>
        <v>-2434825.4696</v>
      </c>
    </row>
    <row r="2680" spans="1:11" s="116" customFormat="1" ht="15" x14ac:dyDescent="0.25">
      <c r="A2680" s="111"/>
      <c r="B2680" s="112"/>
      <c r="C2680" s="113"/>
      <c r="D2680" s="113"/>
      <c r="E2680" s="113"/>
      <c r="F2680" s="113"/>
      <c r="G2680" s="113"/>
      <c r="H2680" s="120">
        <f>'community services'!H465</f>
        <v>0</v>
      </c>
      <c r="I2680" s="120">
        <f>'community services'!I465</f>
        <v>0</v>
      </c>
      <c r="J2680" s="120">
        <f>'community services'!J465</f>
        <v>0</v>
      </c>
      <c r="K2680" s="123">
        <f>'community services'!K465</f>
        <v>0</v>
      </c>
    </row>
    <row r="2681" spans="1:11" s="116" customFormat="1" ht="15" x14ac:dyDescent="0.25">
      <c r="A2681" s="111"/>
      <c r="B2681" s="112" t="s">
        <v>54</v>
      </c>
      <c r="C2681" s="113"/>
      <c r="D2681" s="113"/>
      <c r="E2681" s="113"/>
      <c r="F2681" s="113"/>
      <c r="G2681" s="113"/>
      <c r="H2681" s="120">
        <f>'community services'!H466</f>
        <v>0</v>
      </c>
      <c r="I2681" s="120">
        <f>'community services'!I466</f>
        <v>0</v>
      </c>
      <c r="J2681" s="120">
        <f>'community services'!J466</f>
        <v>0</v>
      </c>
      <c r="K2681" s="123">
        <f>'community services'!K466</f>
        <v>0</v>
      </c>
    </row>
    <row r="2682" spans="1:11" x14ac:dyDescent="0.2">
      <c r="A2682" s="117"/>
      <c r="B2682" s="118"/>
      <c r="C2682" s="119"/>
      <c r="D2682" s="119"/>
      <c r="E2682" s="119"/>
      <c r="F2682" s="119"/>
      <c r="G2682" s="119"/>
      <c r="H2682" s="120">
        <f>'community services'!H467</f>
        <v>0</v>
      </c>
      <c r="I2682" s="120">
        <f>'community services'!I467</f>
        <v>0</v>
      </c>
      <c r="J2682" s="120">
        <f>'community services'!J467</f>
        <v>0</v>
      </c>
      <c r="K2682" s="123">
        <f>'community services'!K467</f>
        <v>0</v>
      </c>
    </row>
    <row r="2683" spans="1:11" x14ac:dyDescent="0.2">
      <c r="A2683" s="117" t="s">
        <v>1064</v>
      </c>
      <c r="B2683" s="118" t="s">
        <v>57</v>
      </c>
      <c r="C2683" s="119">
        <v>-207567</v>
      </c>
      <c r="D2683" s="119">
        <v>-14644.63</v>
      </c>
      <c r="E2683" s="119">
        <v>-73902.87</v>
      </c>
      <c r="F2683" s="119">
        <v>-133664.13</v>
      </c>
      <c r="G2683" s="119">
        <v>35.6</v>
      </c>
      <c r="H2683" s="120">
        <f>'community services'!H468</f>
        <v>0</v>
      </c>
      <c r="I2683" s="120">
        <f>'community services'!I468</f>
        <v>-207567</v>
      </c>
      <c r="J2683" s="120">
        <f>'community services'!J468</f>
        <v>-220021.02</v>
      </c>
      <c r="K2683" s="123">
        <f>'community services'!K468</f>
        <v>-233222.2812</v>
      </c>
    </row>
    <row r="2684" spans="1:11" x14ac:dyDescent="0.2">
      <c r="A2684" s="117"/>
      <c r="B2684" s="118"/>
      <c r="C2684" s="119"/>
      <c r="D2684" s="119"/>
      <c r="E2684" s="119"/>
      <c r="F2684" s="119"/>
      <c r="G2684" s="119"/>
      <c r="H2684" s="120">
        <f>'community services'!H469</f>
        <v>0</v>
      </c>
      <c r="I2684" s="120">
        <f>'community services'!I469</f>
        <v>0</v>
      </c>
      <c r="J2684" s="120">
        <f>'community services'!J469</f>
        <v>0</v>
      </c>
      <c r="K2684" s="123">
        <f>'community services'!K469</f>
        <v>0</v>
      </c>
    </row>
    <row r="2685" spans="1:11" s="116" customFormat="1" ht="15" x14ac:dyDescent="0.25">
      <c r="A2685" s="111"/>
      <c r="B2685" s="112" t="s">
        <v>62</v>
      </c>
      <c r="C2685" s="113">
        <v>-207567</v>
      </c>
      <c r="D2685" s="113">
        <v>-14644.63</v>
      </c>
      <c r="E2685" s="113">
        <v>-73902.87</v>
      </c>
      <c r="F2685" s="113">
        <v>-133664.13</v>
      </c>
      <c r="G2685" s="113">
        <v>35.6</v>
      </c>
      <c r="H2685" s="120">
        <f>'community services'!H470</f>
        <v>0</v>
      </c>
      <c r="I2685" s="120">
        <f>'community services'!I470</f>
        <v>-207567</v>
      </c>
      <c r="J2685" s="120">
        <f>'community services'!J470</f>
        <v>-220021.02</v>
      </c>
      <c r="K2685" s="123">
        <f>'community services'!K470</f>
        <v>-233222.2812</v>
      </c>
    </row>
    <row r="2686" spans="1:11" s="116" customFormat="1" ht="15" x14ac:dyDescent="0.25">
      <c r="A2686" s="111"/>
      <c r="B2686" s="112"/>
      <c r="C2686" s="113"/>
      <c r="D2686" s="113"/>
      <c r="E2686" s="113"/>
      <c r="F2686" s="113"/>
      <c r="G2686" s="113"/>
      <c r="H2686" s="120">
        <f>'community services'!H471</f>
        <v>0</v>
      </c>
      <c r="I2686" s="120">
        <f>'community services'!I471</f>
        <v>0</v>
      </c>
      <c r="J2686" s="120">
        <f>'community services'!J471</f>
        <v>0</v>
      </c>
      <c r="K2686" s="123">
        <f>'community services'!K471</f>
        <v>0</v>
      </c>
    </row>
    <row r="2687" spans="1:11" s="116" customFormat="1" ht="15" x14ac:dyDescent="0.25">
      <c r="A2687" s="111"/>
      <c r="B2687" s="112" t="s">
        <v>90</v>
      </c>
      <c r="C2687" s="113">
        <v>-2374553</v>
      </c>
      <c r="D2687" s="113">
        <v>-168143.8</v>
      </c>
      <c r="E2687" s="113">
        <v>-1000396.25</v>
      </c>
      <c r="F2687" s="113">
        <v>-1374156.75</v>
      </c>
      <c r="G2687" s="113">
        <v>42.12</v>
      </c>
      <c r="H2687" s="120">
        <f>'community services'!H472</f>
        <v>0</v>
      </c>
      <c r="I2687" s="120">
        <f>'community services'!I472</f>
        <v>-2374553</v>
      </c>
      <c r="J2687" s="120">
        <f>'community services'!J472</f>
        <v>-2517026.1800000002</v>
      </c>
      <c r="K2687" s="123">
        <f>'community services'!K472</f>
        <v>-2668047.7508</v>
      </c>
    </row>
    <row r="2688" spans="1:11" s="116" customFormat="1" ht="15" x14ac:dyDescent="0.25">
      <c r="A2688" s="111"/>
      <c r="B2688" s="112"/>
      <c r="C2688" s="113"/>
      <c r="D2688" s="113"/>
      <c r="E2688" s="113"/>
      <c r="F2688" s="113"/>
      <c r="G2688" s="113"/>
      <c r="H2688" s="120">
        <f>'community services'!H473</f>
        <v>0</v>
      </c>
      <c r="I2688" s="120">
        <f>'community services'!I473</f>
        <v>0</v>
      </c>
      <c r="J2688" s="120">
        <f>'community services'!J473</f>
        <v>0</v>
      </c>
      <c r="K2688" s="123">
        <f>'community services'!K473</f>
        <v>0</v>
      </c>
    </row>
    <row r="2689" spans="1:11" s="116" customFormat="1" ht="15" x14ac:dyDescent="0.25">
      <c r="A2689" s="111"/>
      <c r="B2689" s="112" t="s">
        <v>91</v>
      </c>
      <c r="C2689" s="113">
        <v>-2374553</v>
      </c>
      <c r="D2689" s="113">
        <v>-168143.8</v>
      </c>
      <c r="E2689" s="113">
        <v>-1000396.25</v>
      </c>
      <c r="F2689" s="113">
        <v>-1374156.75</v>
      </c>
      <c r="G2689" s="113">
        <v>42.12</v>
      </c>
      <c r="H2689" s="120">
        <f>'community services'!H474</f>
        <v>0</v>
      </c>
      <c r="I2689" s="120">
        <f>'community services'!I474</f>
        <v>-2374553</v>
      </c>
      <c r="J2689" s="120">
        <f>'community services'!J474</f>
        <v>-2517026.1800000002</v>
      </c>
      <c r="K2689" s="123">
        <f>'community services'!K474</f>
        <v>-2668047.7508</v>
      </c>
    </row>
    <row r="2690" spans="1:11" s="116" customFormat="1" ht="15" x14ac:dyDescent="0.25">
      <c r="A2690" s="111"/>
      <c r="B2690" s="112"/>
      <c r="C2690" s="113"/>
      <c r="D2690" s="113"/>
      <c r="E2690" s="113"/>
      <c r="F2690" s="113"/>
      <c r="G2690" s="113"/>
      <c r="H2690" s="120">
        <f>'community services'!H475</f>
        <v>0</v>
      </c>
      <c r="I2690" s="120">
        <f>'community services'!I475</f>
        <v>0</v>
      </c>
      <c r="J2690" s="120">
        <f>'community services'!J475</f>
        <v>0</v>
      </c>
      <c r="K2690" s="123">
        <f>'community services'!K475</f>
        <v>0</v>
      </c>
    </row>
    <row r="2691" spans="1:11" s="116" customFormat="1" ht="15" x14ac:dyDescent="0.25">
      <c r="A2691" s="111"/>
      <c r="B2691" s="112" t="s">
        <v>92</v>
      </c>
      <c r="C2691" s="113"/>
      <c r="D2691" s="113"/>
      <c r="E2691" s="113"/>
      <c r="F2691" s="113"/>
      <c r="G2691" s="113"/>
      <c r="H2691" s="120">
        <f>'community services'!H476</f>
        <v>0</v>
      </c>
      <c r="I2691" s="120">
        <f>'community services'!I476</f>
        <v>0</v>
      </c>
      <c r="J2691" s="120">
        <f>'community services'!J476</f>
        <v>0</v>
      </c>
      <c r="K2691" s="123">
        <f>'community services'!K476</f>
        <v>0</v>
      </c>
    </row>
    <row r="2692" spans="1:11" s="116" customFormat="1" ht="15" x14ac:dyDescent="0.25">
      <c r="A2692" s="111"/>
      <c r="B2692" s="112" t="s">
        <v>93</v>
      </c>
      <c r="C2692" s="113"/>
      <c r="D2692" s="113"/>
      <c r="E2692" s="113"/>
      <c r="F2692" s="113"/>
      <c r="G2692" s="113"/>
      <c r="H2692" s="120">
        <f>'community services'!H477</f>
        <v>0</v>
      </c>
      <c r="I2692" s="120">
        <f>'community services'!I477</f>
        <v>0</v>
      </c>
      <c r="J2692" s="120">
        <f>'community services'!J477</f>
        <v>0</v>
      </c>
      <c r="K2692" s="123">
        <f>'community services'!K477</f>
        <v>0</v>
      </c>
    </row>
    <row r="2693" spans="1:11" s="116" customFormat="1" ht="15" x14ac:dyDescent="0.25">
      <c r="A2693" s="111"/>
      <c r="B2693" s="112" t="s">
        <v>128</v>
      </c>
      <c r="C2693" s="113"/>
      <c r="D2693" s="113"/>
      <c r="E2693" s="113"/>
      <c r="F2693" s="113"/>
      <c r="G2693" s="113"/>
      <c r="H2693" s="120">
        <f>'community services'!H478</f>
        <v>0</v>
      </c>
      <c r="I2693" s="120">
        <f>'community services'!I478</f>
        <v>0</v>
      </c>
      <c r="J2693" s="120">
        <f>'community services'!J478</f>
        <v>0</v>
      </c>
      <c r="K2693" s="123">
        <f>'community services'!K478</f>
        <v>0</v>
      </c>
    </row>
    <row r="2694" spans="1:11" s="116" customFormat="1" ht="15" x14ac:dyDescent="0.25">
      <c r="A2694" s="111"/>
      <c r="B2694" s="112" t="s">
        <v>129</v>
      </c>
      <c r="C2694" s="113"/>
      <c r="D2694" s="113"/>
      <c r="E2694" s="113"/>
      <c r="F2694" s="113"/>
      <c r="G2694" s="113"/>
      <c r="H2694" s="120">
        <f>'community services'!H479</f>
        <v>0</v>
      </c>
      <c r="I2694" s="120">
        <f>'community services'!I479</f>
        <v>0</v>
      </c>
      <c r="J2694" s="120">
        <f>'community services'!J479</f>
        <v>0</v>
      </c>
      <c r="K2694" s="123">
        <f>'community services'!K479</f>
        <v>0</v>
      </c>
    </row>
    <row r="2695" spans="1:11" s="116" customFormat="1" ht="15" x14ac:dyDescent="0.25">
      <c r="A2695" s="111"/>
      <c r="B2695" s="112"/>
      <c r="C2695" s="113"/>
      <c r="D2695" s="113"/>
      <c r="E2695" s="113"/>
      <c r="F2695" s="113"/>
      <c r="G2695" s="113"/>
      <c r="H2695" s="120">
        <f>'community services'!H480</f>
        <v>0</v>
      </c>
      <c r="I2695" s="120">
        <f>'community services'!I480</f>
        <v>0</v>
      </c>
      <c r="J2695" s="120">
        <f>'community services'!J480</f>
        <v>0</v>
      </c>
      <c r="K2695" s="123">
        <f>'community services'!K480</f>
        <v>0</v>
      </c>
    </row>
    <row r="2696" spans="1:11" x14ac:dyDescent="0.2">
      <c r="A2696" s="117" t="s">
        <v>1065</v>
      </c>
      <c r="B2696" s="118" t="s">
        <v>130</v>
      </c>
      <c r="C2696" s="119">
        <v>2670233</v>
      </c>
      <c r="D2696" s="119">
        <v>236627.06</v>
      </c>
      <c r="E2696" s="119">
        <v>1414932.69</v>
      </c>
      <c r="F2696" s="119">
        <v>1255300.31</v>
      </c>
      <c r="G2696" s="119">
        <v>52.98</v>
      </c>
      <c r="H2696" s="120">
        <f>'community services'!H481</f>
        <v>0</v>
      </c>
      <c r="I2696" s="120">
        <f>'community services'!I481</f>
        <v>2670233</v>
      </c>
      <c r="J2696" s="120">
        <f>'community services'!J481</f>
        <v>2830446.98</v>
      </c>
      <c r="K2696" s="123">
        <f>'community services'!K481</f>
        <v>3000273.7988</v>
      </c>
    </row>
    <row r="2697" spans="1:11" x14ac:dyDescent="0.2">
      <c r="A2697" s="117" t="s">
        <v>1066</v>
      </c>
      <c r="B2697" s="118" t="s">
        <v>131</v>
      </c>
      <c r="C2697" s="119">
        <v>337961</v>
      </c>
      <c r="D2697" s="119">
        <v>0</v>
      </c>
      <c r="E2697" s="119">
        <v>68792.92</v>
      </c>
      <c r="F2697" s="119">
        <v>269168.08</v>
      </c>
      <c r="G2697" s="119">
        <v>20.350000000000001</v>
      </c>
      <c r="H2697" s="120">
        <f>'community services'!H482</f>
        <v>0</v>
      </c>
      <c r="I2697" s="120">
        <f>'community services'!I482</f>
        <v>337961</v>
      </c>
      <c r="J2697" s="120">
        <f>'community services'!J482</f>
        <v>358238.66</v>
      </c>
      <c r="K2697" s="123">
        <f>'community services'!K482</f>
        <v>379732.97959999996</v>
      </c>
    </row>
    <row r="2698" spans="1:11" x14ac:dyDescent="0.2">
      <c r="A2698" s="117" t="s">
        <v>1067</v>
      </c>
      <c r="B2698" s="118" t="s">
        <v>132</v>
      </c>
      <c r="C2698" s="119">
        <v>28200</v>
      </c>
      <c r="D2698" s="119">
        <v>2347.75</v>
      </c>
      <c r="E2698" s="119">
        <v>14086.5</v>
      </c>
      <c r="F2698" s="119">
        <v>14113.5</v>
      </c>
      <c r="G2698" s="119">
        <v>49.95</v>
      </c>
      <c r="H2698" s="120">
        <f>'community services'!H483</f>
        <v>0</v>
      </c>
      <c r="I2698" s="120">
        <f>'community services'!I483</f>
        <v>28200</v>
      </c>
      <c r="J2698" s="120">
        <f>'community services'!J483</f>
        <v>29892</v>
      </c>
      <c r="K2698" s="123">
        <f>'community services'!K483</f>
        <v>31685.52</v>
      </c>
    </row>
    <row r="2699" spans="1:11" x14ac:dyDescent="0.2">
      <c r="A2699" s="117" t="s">
        <v>1068</v>
      </c>
      <c r="B2699" s="118" t="s">
        <v>135</v>
      </c>
      <c r="C2699" s="119">
        <v>87788</v>
      </c>
      <c r="D2699" s="119">
        <v>0</v>
      </c>
      <c r="E2699" s="119">
        <v>0</v>
      </c>
      <c r="F2699" s="119">
        <v>87788</v>
      </c>
      <c r="G2699" s="119">
        <v>0</v>
      </c>
      <c r="H2699" s="120">
        <f>'community services'!H484</f>
        <v>0</v>
      </c>
      <c r="I2699" s="120">
        <f>'community services'!I484</f>
        <v>87788</v>
      </c>
      <c r="J2699" s="120">
        <f>'community services'!J484</f>
        <v>93055.28</v>
      </c>
      <c r="K2699" s="123">
        <f>'community services'!K484</f>
        <v>98638.596799999999</v>
      </c>
    </row>
    <row r="2700" spans="1:11" x14ac:dyDescent="0.2">
      <c r="A2700" s="117" t="s">
        <v>1069</v>
      </c>
      <c r="B2700" s="118" t="s">
        <v>136</v>
      </c>
      <c r="C2700" s="119">
        <v>178387</v>
      </c>
      <c r="D2700" s="119">
        <v>15396.31</v>
      </c>
      <c r="E2700" s="119">
        <v>91725.26</v>
      </c>
      <c r="F2700" s="119">
        <v>86661.74</v>
      </c>
      <c r="G2700" s="119">
        <v>51.41</v>
      </c>
      <c r="H2700" s="120">
        <f>'community services'!H485</f>
        <v>0</v>
      </c>
      <c r="I2700" s="120">
        <f>'community services'!I485</f>
        <v>178387</v>
      </c>
      <c r="J2700" s="120">
        <f>'community services'!J485</f>
        <v>189090.22</v>
      </c>
      <c r="K2700" s="123">
        <f>'community services'!K485</f>
        <v>200435.63320000001</v>
      </c>
    </row>
    <row r="2701" spans="1:11" x14ac:dyDescent="0.2">
      <c r="A2701" s="117" t="s">
        <v>1070</v>
      </c>
      <c r="B2701" s="118" t="s">
        <v>137</v>
      </c>
      <c r="C2701" s="119">
        <v>231474</v>
      </c>
      <c r="D2701" s="119">
        <v>0</v>
      </c>
      <c r="E2701" s="119">
        <v>9715.7800000000007</v>
      </c>
      <c r="F2701" s="119">
        <v>221758.22</v>
      </c>
      <c r="G2701" s="119">
        <v>4.1900000000000004</v>
      </c>
      <c r="H2701" s="120">
        <f>'community services'!H486</f>
        <v>0</v>
      </c>
      <c r="I2701" s="120">
        <f>'community services'!I486</f>
        <v>231474</v>
      </c>
      <c r="J2701" s="120">
        <f>'community services'!J486</f>
        <v>245362.44</v>
      </c>
      <c r="K2701" s="123">
        <f>'community services'!K486</f>
        <v>260084.18640000001</v>
      </c>
    </row>
    <row r="2702" spans="1:11" x14ac:dyDescent="0.2">
      <c r="A2702" s="117" t="s">
        <v>1071</v>
      </c>
      <c r="B2702" s="118" t="s">
        <v>141</v>
      </c>
      <c r="C2702" s="119">
        <v>0</v>
      </c>
      <c r="D2702" s="119">
        <v>1346.06</v>
      </c>
      <c r="E2702" s="119">
        <v>5914.13</v>
      </c>
      <c r="F2702" s="119">
        <v>-5914.13</v>
      </c>
      <c r="G2702" s="119">
        <v>0</v>
      </c>
      <c r="H2702" s="120">
        <f>'community services'!H487</f>
        <v>0</v>
      </c>
      <c r="I2702" s="120">
        <f>'community services'!I487</f>
        <v>0</v>
      </c>
      <c r="J2702" s="120">
        <f>'community services'!J487</f>
        <v>0</v>
      </c>
      <c r="K2702" s="123">
        <f>'community services'!K487</f>
        <v>0</v>
      </c>
    </row>
    <row r="2703" spans="1:11" x14ac:dyDescent="0.2">
      <c r="A2703" s="117"/>
      <c r="B2703" s="118"/>
      <c r="C2703" s="119"/>
      <c r="D2703" s="119"/>
      <c r="E2703" s="119"/>
      <c r="F2703" s="119"/>
      <c r="G2703" s="119"/>
      <c r="H2703" s="120">
        <f>'community services'!H488</f>
        <v>0</v>
      </c>
      <c r="I2703" s="120">
        <f>'community services'!I488</f>
        <v>0</v>
      </c>
      <c r="J2703" s="120">
        <f>'community services'!J488</f>
        <v>0</v>
      </c>
      <c r="K2703" s="123">
        <f>'community services'!K488</f>
        <v>0</v>
      </c>
    </row>
    <row r="2704" spans="1:11" s="116" customFormat="1" ht="15" x14ac:dyDescent="0.25">
      <c r="A2704" s="111"/>
      <c r="B2704" s="112" t="s">
        <v>143</v>
      </c>
      <c r="C2704" s="113">
        <v>3534043</v>
      </c>
      <c r="D2704" s="113">
        <v>255717.18</v>
      </c>
      <c r="E2704" s="113">
        <v>1605167.28</v>
      </c>
      <c r="F2704" s="113">
        <v>1928875.72</v>
      </c>
      <c r="G2704" s="113">
        <v>45.42</v>
      </c>
      <c r="H2704" s="120">
        <f>'community services'!H489</f>
        <v>0</v>
      </c>
      <c r="I2704" s="120">
        <f>'community services'!I489</f>
        <v>3534043</v>
      </c>
      <c r="J2704" s="120">
        <f>'community services'!J489</f>
        <v>3746085.58</v>
      </c>
      <c r="K2704" s="123">
        <f>'community services'!K489</f>
        <v>3970850.7148000002</v>
      </c>
    </row>
    <row r="2705" spans="1:11" s="116" customFormat="1" ht="15" x14ac:dyDescent="0.25">
      <c r="A2705" s="111"/>
      <c r="B2705" s="112"/>
      <c r="C2705" s="113"/>
      <c r="D2705" s="113"/>
      <c r="E2705" s="113"/>
      <c r="F2705" s="113"/>
      <c r="G2705" s="113"/>
      <c r="H2705" s="120">
        <f>'community services'!H490</f>
        <v>0</v>
      </c>
      <c r="I2705" s="120">
        <f>'community services'!I490</f>
        <v>0</v>
      </c>
      <c r="J2705" s="120">
        <f>'community services'!J490</f>
        <v>0</v>
      </c>
      <c r="K2705" s="123">
        <f>'community services'!K490</f>
        <v>0</v>
      </c>
    </row>
    <row r="2706" spans="1:11" s="116" customFormat="1" ht="15" x14ac:dyDescent="0.25">
      <c r="A2706" s="111"/>
      <c r="B2706" s="112" t="s">
        <v>144</v>
      </c>
      <c r="C2706" s="113"/>
      <c r="D2706" s="113"/>
      <c r="E2706" s="113"/>
      <c r="F2706" s="113"/>
      <c r="G2706" s="113"/>
      <c r="H2706" s="120">
        <f>'community services'!H491</f>
        <v>0</v>
      </c>
      <c r="I2706" s="120">
        <f>'community services'!I491</f>
        <v>0</v>
      </c>
      <c r="J2706" s="120">
        <f>'community services'!J491</f>
        <v>0</v>
      </c>
      <c r="K2706" s="123">
        <f>'community services'!K491</f>
        <v>0</v>
      </c>
    </row>
    <row r="2707" spans="1:11" x14ac:dyDescent="0.2">
      <c r="A2707" s="117"/>
      <c r="B2707" s="118"/>
      <c r="C2707" s="119"/>
      <c r="D2707" s="119"/>
      <c r="E2707" s="119"/>
      <c r="F2707" s="119"/>
      <c r="G2707" s="119"/>
      <c r="H2707" s="120">
        <f>'community services'!H492</f>
        <v>0</v>
      </c>
      <c r="I2707" s="120">
        <f>'community services'!I492</f>
        <v>0</v>
      </c>
      <c r="J2707" s="120">
        <f>'community services'!J492</f>
        <v>0</v>
      </c>
      <c r="K2707" s="123">
        <f>'community services'!K492</f>
        <v>0</v>
      </c>
    </row>
    <row r="2708" spans="1:11" x14ac:dyDescent="0.2">
      <c r="A2708" s="117" t="s">
        <v>1072</v>
      </c>
      <c r="B2708" s="118" t="s">
        <v>145</v>
      </c>
      <c r="C2708" s="119">
        <v>1066</v>
      </c>
      <c r="D2708" s="119">
        <v>122.5</v>
      </c>
      <c r="E2708" s="119">
        <v>735</v>
      </c>
      <c r="F2708" s="119">
        <v>331</v>
      </c>
      <c r="G2708" s="119">
        <v>68.94</v>
      </c>
      <c r="H2708" s="120">
        <f>'community services'!H493</f>
        <v>0</v>
      </c>
      <c r="I2708" s="120">
        <f>'community services'!I493</f>
        <v>1066</v>
      </c>
      <c r="J2708" s="120">
        <f>'community services'!J493</f>
        <v>1129.96</v>
      </c>
      <c r="K2708" s="123">
        <f>'community services'!K493</f>
        <v>1197.7576000000001</v>
      </c>
    </row>
    <row r="2709" spans="1:11" x14ac:dyDescent="0.2">
      <c r="A2709" s="117" t="s">
        <v>1073</v>
      </c>
      <c r="B2709" s="118" t="s">
        <v>146</v>
      </c>
      <c r="C2709" s="119">
        <v>268763</v>
      </c>
      <c r="D2709" s="119">
        <v>16407</v>
      </c>
      <c r="E2709" s="119">
        <v>108606</v>
      </c>
      <c r="F2709" s="119">
        <v>160157</v>
      </c>
      <c r="G2709" s="119">
        <v>40.4</v>
      </c>
      <c r="H2709" s="120">
        <f>'community services'!H494</f>
        <v>0</v>
      </c>
      <c r="I2709" s="120">
        <f>'community services'!I494</f>
        <v>268763</v>
      </c>
      <c r="J2709" s="120">
        <f>'community services'!J494</f>
        <v>284888.78000000003</v>
      </c>
      <c r="K2709" s="123">
        <f>'community services'!K494</f>
        <v>301982.10680000001</v>
      </c>
    </row>
    <row r="2710" spans="1:11" x14ac:dyDescent="0.2">
      <c r="A2710" s="117" t="s">
        <v>1074</v>
      </c>
      <c r="B2710" s="118" t="s">
        <v>147</v>
      </c>
      <c r="C2710" s="119">
        <v>587451</v>
      </c>
      <c r="D2710" s="119">
        <v>49594.55</v>
      </c>
      <c r="E2710" s="119">
        <v>296609.23</v>
      </c>
      <c r="F2710" s="119">
        <v>290841.77</v>
      </c>
      <c r="G2710" s="119">
        <v>50.49</v>
      </c>
      <c r="H2710" s="120">
        <f>'community services'!H495</f>
        <v>0</v>
      </c>
      <c r="I2710" s="120">
        <f>'community services'!I495</f>
        <v>587451</v>
      </c>
      <c r="J2710" s="120">
        <f>'community services'!J495</f>
        <v>622698.06000000006</v>
      </c>
      <c r="K2710" s="123">
        <f>'community services'!K495</f>
        <v>660059.94360000012</v>
      </c>
    </row>
    <row r="2711" spans="1:11" x14ac:dyDescent="0.2">
      <c r="A2711" s="117" t="s">
        <v>1075</v>
      </c>
      <c r="B2711" s="118" t="s">
        <v>148</v>
      </c>
      <c r="C2711" s="119">
        <v>19102</v>
      </c>
      <c r="D2711" s="119">
        <v>2082.08</v>
      </c>
      <c r="E2711" s="119">
        <v>12479.46</v>
      </c>
      <c r="F2711" s="119">
        <v>6622.54</v>
      </c>
      <c r="G2711" s="119">
        <v>65.33</v>
      </c>
      <c r="H2711" s="120">
        <f>'community services'!H496</f>
        <v>0</v>
      </c>
      <c r="I2711" s="120">
        <f>'community services'!I496</f>
        <v>19102</v>
      </c>
      <c r="J2711" s="120">
        <f>'community services'!J496</f>
        <v>20248.12</v>
      </c>
      <c r="K2711" s="123">
        <f>'community services'!K496</f>
        <v>21463.0072</v>
      </c>
    </row>
    <row r="2712" spans="1:11" x14ac:dyDescent="0.2">
      <c r="A2712" s="117"/>
      <c r="B2712" s="118"/>
      <c r="C2712" s="119"/>
      <c r="D2712" s="119"/>
      <c r="E2712" s="119"/>
      <c r="F2712" s="119"/>
      <c r="G2712" s="119"/>
      <c r="H2712" s="120">
        <f>'community services'!H497</f>
        <v>0</v>
      </c>
      <c r="I2712" s="120">
        <f>'community services'!I497</f>
        <v>0</v>
      </c>
      <c r="J2712" s="120">
        <f>'community services'!J497</f>
        <v>0</v>
      </c>
      <c r="K2712" s="123">
        <f>'community services'!K497</f>
        <v>0</v>
      </c>
    </row>
    <row r="2713" spans="1:11" s="116" customFormat="1" ht="15" x14ac:dyDescent="0.25">
      <c r="A2713" s="111"/>
      <c r="B2713" s="112" t="s">
        <v>149</v>
      </c>
      <c r="C2713" s="113">
        <v>876382</v>
      </c>
      <c r="D2713" s="113">
        <v>68206.13</v>
      </c>
      <c r="E2713" s="113">
        <v>418429.69</v>
      </c>
      <c r="F2713" s="113">
        <v>457952.31</v>
      </c>
      <c r="G2713" s="113">
        <v>47.74</v>
      </c>
      <c r="H2713" s="120">
        <f>'community services'!H498</f>
        <v>0</v>
      </c>
      <c r="I2713" s="120">
        <f>'community services'!I498</f>
        <v>876382</v>
      </c>
      <c r="J2713" s="120">
        <f>'community services'!J498</f>
        <v>928964.92</v>
      </c>
      <c r="K2713" s="123">
        <f>'community services'!K498</f>
        <v>984702.81520000007</v>
      </c>
    </row>
    <row r="2714" spans="1:11" s="116" customFormat="1" ht="15" x14ac:dyDescent="0.25">
      <c r="A2714" s="111"/>
      <c r="B2714" s="112"/>
      <c r="C2714" s="113"/>
      <c r="D2714" s="113"/>
      <c r="E2714" s="113"/>
      <c r="F2714" s="113"/>
      <c r="G2714" s="113"/>
      <c r="H2714" s="120">
        <f>'community services'!H499</f>
        <v>0</v>
      </c>
      <c r="I2714" s="120">
        <f>'community services'!I499</f>
        <v>0</v>
      </c>
      <c r="J2714" s="120">
        <f>'community services'!J499</f>
        <v>0</v>
      </c>
      <c r="K2714" s="123">
        <f>'community services'!K499</f>
        <v>0</v>
      </c>
    </row>
    <row r="2715" spans="1:11" s="116" customFormat="1" ht="15" x14ac:dyDescent="0.25">
      <c r="A2715" s="111"/>
      <c r="B2715" s="112" t="s">
        <v>150</v>
      </c>
      <c r="C2715" s="113"/>
      <c r="D2715" s="113"/>
      <c r="E2715" s="113"/>
      <c r="F2715" s="113"/>
      <c r="G2715" s="113"/>
      <c r="H2715" s="120">
        <f>'community services'!H500</f>
        <v>0</v>
      </c>
      <c r="I2715" s="120">
        <f>'community services'!I500</f>
        <v>0</v>
      </c>
      <c r="J2715" s="120">
        <f>'community services'!J500</f>
        <v>0</v>
      </c>
      <c r="K2715" s="123">
        <f>'community services'!K500</f>
        <v>0</v>
      </c>
    </row>
    <row r="2716" spans="1:11" s="116" customFormat="1" ht="15" x14ac:dyDescent="0.25">
      <c r="A2716" s="111"/>
      <c r="B2716" s="112"/>
      <c r="C2716" s="113"/>
      <c r="D2716" s="113"/>
      <c r="E2716" s="113"/>
      <c r="F2716" s="113"/>
      <c r="G2716" s="113"/>
      <c r="H2716" s="120">
        <f>'community services'!H501</f>
        <v>0</v>
      </c>
      <c r="I2716" s="120">
        <f>'community services'!I501</f>
        <v>0</v>
      </c>
      <c r="J2716" s="120">
        <f>'community services'!J501</f>
        <v>0</v>
      </c>
      <c r="K2716" s="123">
        <f>'community services'!K501</f>
        <v>0</v>
      </c>
    </row>
    <row r="2717" spans="1:11" x14ac:dyDescent="0.2">
      <c r="A2717" s="117" t="s">
        <v>1076</v>
      </c>
      <c r="B2717" s="118" t="s">
        <v>151</v>
      </c>
      <c r="C2717" s="119">
        <v>53405</v>
      </c>
      <c r="D2717" s="119">
        <v>0</v>
      </c>
      <c r="E2717" s="119">
        <v>0</v>
      </c>
      <c r="F2717" s="119">
        <v>53405</v>
      </c>
      <c r="G2717" s="119">
        <v>0</v>
      </c>
      <c r="H2717" s="120">
        <f>'community services'!H502</f>
        <v>0</v>
      </c>
      <c r="I2717" s="120">
        <f>'community services'!I502</f>
        <v>53405</v>
      </c>
      <c r="J2717" s="120">
        <f>'community services'!J502</f>
        <v>56609.3</v>
      </c>
      <c r="K2717" s="123">
        <f>'community services'!K502</f>
        <v>60005.858</v>
      </c>
    </row>
    <row r="2718" spans="1:11" x14ac:dyDescent="0.2">
      <c r="A2718" s="117" t="s">
        <v>1077</v>
      </c>
      <c r="B2718" s="118" t="s">
        <v>152</v>
      </c>
      <c r="C2718" s="119">
        <v>69169</v>
      </c>
      <c r="D2718" s="119">
        <v>0</v>
      </c>
      <c r="E2718" s="119">
        <v>0</v>
      </c>
      <c r="F2718" s="119">
        <v>69169</v>
      </c>
      <c r="G2718" s="119">
        <v>0</v>
      </c>
      <c r="H2718" s="120">
        <f>'community services'!H503</f>
        <v>0</v>
      </c>
      <c r="I2718" s="120">
        <f>'community services'!I503</f>
        <v>69169</v>
      </c>
      <c r="J2718" s="120">
        <f>'community services'!J503</f>
        <v>73319.14</v>
      </c>
      <c r="K2718" s="123">
        <f>'community services'!K503</f>
        <v>77718.288400000005</v>
      </c>
    </row>
    <row r="2719" spans="1:11" x14ac:dyDescent="0.2">
      <c r="A2719" s="117" t="s">
        <v>1078</v>
      </c>
      <c r="B2719" s="118" t="s">
        <v>153</v>
      </c>
      <c r="C2719" s="119">
        <v>37727</v>
      </c>
      <c r="D2719" s="119">
        <v>0</v>
      </c>
      <c r="E2719" s="119">
        <v>0</v>
      </c>
      <c r="F2719" s="119">
        <v>37727</v>
      </c>
      <c r="G2719" s="119">
        <v>0</v>
      </c>
      <c r="H2719" s="120">
        <f>'community services'!H504</f>
        <v>0</v>
      </c>
      <c r="I2719" s="120">
        <f>'community services'!I504</f>
        <v>37727</v>
      </c>
      <c r="J2719" s="120">
        <f>'community services'!J504</f>
        <v>39990.620000000003</v>
      </c>
      <c r="K2719" s="123">
        <f>'community services'!K504</f>
        <v>42390.057200000003</v>
      </c>
    </row>
    <row r="2720" spans="1:11" x14ac:dyDescent="0.2">
      <c r="A2720" s="117"/>
      <c r="B2720" s="118"/>
      <c r="C2720" s="119"/>
      <c r="D2720" s="119"/>
      <c r="E2720" s="119"/>
      <c r="F2720" s="119"/>
      <c r="G2720" s="119"/>
      <c r="H2720" s="120">
        <f>'community services'!H505</f>
        <v>0</v>
      </c>
      <c r="I2720" s="120">
        <f>'community services'!I505</f>
        <v>0</v>
      </c>
      <c r="J2720" s="120">
        <f>'community services'!J505</f>
        <v>0</v>
      </c>
      <c r="K2720" s="123">
        <f>'community services'!K505</f>
        <v>0</v>
      </c>
    </row>
    <row r="2721" spans="1:11" s="116" customFormat="1" ht="15" x14ac:dyDescent="0.25">
      <c r="A2721" s="111"/>
      <c r="B2721" s="112" t="s">
        <v>154</v>
      </c>
      <c r="C2721" s="113">
        <v>160301</v>
      </c>
      <c r="D2721" s="113">
        <v>0</v>
      </c>
      <c r="E2721" s="113">
        <v>0</v>
      </c>
      <c r="F2721" s="113">
        <v>160301</v>
      </c>
      <c r="G2721" s="113">
        <v>0</v>
      </c>
      <c r="H2721" s="120">
        <f>'community services'!H506</f>
        <v>0</v>
      </c>
      <c r="I2721" s="120">
        <f>'community services'!I506</f>
        <v>160301</v>
      </c>
      <c r="J2721" s="120">
        <f>'community services'!J506</f>
        <v>169919.06</v>
      </c>
      <c r="K2721" s="123">
        <f>'community services'!K506</f>
        <v>180114.20360000001</v>
      </c>
    </row>
    <row r="2722" spans="1:11" s="116" customFormat="1" ht="15" x14ac:dyDescent="0.25">
      <c r="A2722" s="111"/>
      <c r="B2722" s="112"/>
      <c r="C2722" s="113"/>
      <c r="D2722" s="113"/>
      <c r="E2722" s="113"/>
      <c r="F2722" s="113"/>
      <c r="G2722" s="113"/>
      <c r="H2722" s="120">
        <f>'community services'!H507</f>
        <v>0</v>
      </c>
      <c r="I2722" s="120">
        <f>'community services'!I507</f>
        <v>0</v>
      </c>
      <c r="J2722" s="120">
        <f>'community services'!J507</f>
        <v>0</v>
      </c>
      <c r="K2722" s="123">
        <f>'community services'!K507</f>
        <v>0</v>
      </c>
    </row>
    <row r="2723" spans="1:11" s="116" customFormat="1" ht="15" x14ac:dyDescent="0.25">
      <c r="A2723" s="111"/>
      <c r="B2723" s="112" t="s">
        <v>155</v>
      </c>
      <c r="C2723" s="113">
        <v>4570726</v>
      </c>
      <c r="D2723" s="113">
        <v>323923.31</v>
      </c>
      <c r="E2723" s="113">
        <v>2023596.97</v>
      </c>
      <c r="F2723" s="113">
        <v>2547129.0299999998</v>
      </c>
      <c r="G2723" s="113">
        <v>44.27</v>
      </c>
      <c r="H2723" s="120">
        <f>'community services'!H508</f>
        <v>0</v>
      </c>
      <c r="I2723" s="120">
        <f>'community services'!I508</f>
        <v>4570726</v>
      </c>
      <c r="J2723" s="120">
        <f>'community services'!J508</f>
        <v>4844969.5599999996</v>
      </c>
      <c r="K2723" s="123">
        <f>'community services'!K508</f>
        <v>5135667.7335999999</v>
      </c>
    </row>
    <row r="2724" spans="1:11" s="116" customFormat="1" ht="15" x14ac:dyDescent="0.25">
      <c r="A2724" s="111"/>
      <c r="B2724" s="112"/>
      <c r="C2724" s="113"/>
      <c r="D2724" s="113"/>
      <c r="E2724" s="113"/>
      <c r="F2724" s="113"/>
      <c r="G2724" s="113"/>
      <c r="H2724" s="120">
        <f>'community services'!H509</f>
        <v>0</v>
      </c>
      <c r="I2724" s="120">
        <f>'community services'!I509</f>
        <v>0</v>
      </c>
      <c r="J2724" s="120">
        <f>'community services'!J509</f>
        <v>0</v>
      </c>
      <c r="K2724" s="123">
        <f>'community services'!K509</f>
        <v>0</v>
      </c>
    </row>
    <row r="2725" spans="1:11" s="116" customFormat="1" ht="15" x14ac:dyDescent="0.25">
      <c r="A2725" s="111"/>
      <c r="B2725" s="112" t="s">
        <v>156</v>
      </c>
      <c r="C2725" s="113">
        <v>4570726</v>
      </c>
      <c r="D2725" s="113">
        <v>323923.31</v>
      </c>
      <c r="E2725" s="113">
        <v>2023596.97</v>
      </c>
      <c r="F2725" s="113">
        <v>2547129.0299999998</v>
      </c>
      <c r="G2725" s="113">
        <v>44.27</v>
      </c>
      <c r="H2725" s="120">
        <f>'community services'!H510</f>
        <v>0</v>
      </c>
      <c r="I2725" s="120">
        <f>'community services'!I510</f>
        <v>4570726</v>
      </c>
      <c r="J2725" s="120">
        <f>'community services'!J510</f>
        <v>4844969.5599999996</v>
      </c>
      <c r="K2725" s="123">
        <f>'community services'!K510</f>
        <v>5135667.7335999999</v>
      </c>
    </row>
    <row r="2726" spans="1:11" s="116" customFormat="1" ht="15" x14ac:dyDescent="0.25">
      <c r="A2726" s="111"/>
      <c r="B2726" s="112"/>
      <c r="C2726" s="113"/>
      <c r="D2726" s="113"/>
      <c r="E2726" s="113"/>
      <c r="F2726" s="113"/>
      <c r="G2726" s="113"/>
      <c r="H2726" s="120">
        <f>'community services'!H511</f>
        <v>0</v>
      </c>
      <c r="I2726" s="120">
        <f>'community services'!I511</f>
        <v>0</v>
      </c>
      <c r="J2726" s="120">
        <f>'community services'!J511</f>
        <v>0</v>
      </c>
      <c r="K2726" s="123">
        <f>'community services'!K511</f>
        <v>0</v>
      </c>
    </row>
    <row r="2727" spans="1:11" s="116" customFormat="1" ht="15" x14ac:dyDescent="0.25">
      <c r="A2727" s="111"/>
      <c r="B2727" s="112" t="s">
        <v>186</v>
      </c>
      <c r="C2727" s="113"/>
      <c r="D2727" s="113"/>
      <c r="E2727" s="113"/>
      <c r="F2727" s="113"/>
      <c r="G2727" s="113"/>
      <c r="H2727" s="120">
        <f>'community services'!H512</f>
        <v>0</v>
      </c>
      <c r="I2727" s="120">
        <f>'community services'!I512</f>
        <v>0</v>
      </c>
      <c r="J2727" s="120">
        <f>'community services'!J512</f>
        <v>0</v>
      </c>
      <c r="K2727" s="123">
        <f>'community services'!K512</f>
        <v>0</v>
      </c>
    </row>
    <row r="2728" spans="1:11" s="116" customFormat="1" ht="15" x14ac:dyDescent="0.25">
      <c r="A2728" s="111"/>
      <c r="B2728" s="112" t="s">
        <v>187</v>
      </c>
      <c r="C2728" s="113"/>
      <c r="D2728" s="113"/>
      <c r="E2728" s="113"/>
      <c r="F2728" s="113"/>
      <c r="G2728" s="113"/>
      <c r="H2728" s="120">
        <f>'community services'!H513</f>
        <v>0</v>
      </c>
      <c r="I2728" s="120">
        <f>'community services'!I513</f>
        <v>0</v>
      </c>
      <c r="J2728" s="120">
        <f>'community services'!J513</f>
        <v>0</v>
      </c>
      <c r="K2728" s="123">
        <f>'community services'!K513</f>
        <v>0</v>
      </c>
    </row>
    <row r="2729" spans="1:11" s="116" customFormat="1" ht="15" x14ac:dyDescent="0.25">
      <c r="A2729" s="111"/>
      <c r="B2729" s="112" t="s">
        <v>197</v>
      </c>
      <c r="C2729" s="113"/>
      <c r="D2729" s="113"/>
      <c r="E2729" s="113"/>
      <c r="F2729" s="113"/>
      <c r="G2729" s="113"/>
      <c r="H2729" s="120">
        <f>'community services'!H514</f>
        <v>0</v>
      </c>
      <c r="I2729" s="120">
        <f>'community services'!I514</f>
        <v>0</v>
      </c>
      <c r="J2729" s="120">
        <f>'community services'!J514</f>
        <v>0</v>
      </c>
      <c r="K2729" s="123">
        <f>'community services'!K514</f>
        <v>0</v>
      </c>
    </row>
    <row r="2730" spans="1:11" x14ac:dyDescent="0.2">
      <c r="A2730" s="117"/>
      <c r="B2730" s="118"/>
      <c r="C2730" s="119"/>
      <c r="D2730" s="119"/>
      <c r="E2730" s="119"/>
      <c r="F2730" s="119"/>
      <c r="G2730" s="119"/>
      <c r="H2730" s="120">
        <f>'community services'!H515</f>
        <v>0</v>
      </c>
      <c r="I2730" s="120">
        <f>'community services'!I515</f>
        <v>0</v>
      </c>
      <c r="J2730" s="120">
        <f>'community services'!J515</f>
        <v>0</v>
      </c>
      <c r="K2730" s="123">
        <f>'community services'!K515</f>
        <v>0</v>
      </c>
    </row>
    <row r="2731" spans="1:11" x14ac:dyDescent="0.2">
      <c r="A2731" s="117" t="s">
        <v>1079</v>
      </c>
      <c r="B2731" s="118" t="s">
        <v>200</v>
      </c>
      <c r="C2731" s="119">
        <v>550000</v>
      </c>
      <c r="D2731" s="119">
        <v>0</v>
      </c>
      <c r="E2731" s="119">
        <v>0</v>
      </c>
      <c r="F2731" s="119">
        <v>550000</v>
      </c>
      <c r="G2731" s="119">
        <v>0</v>
      </c>
      <c r="H2731" s="120">
        <f>'community services'!H516</f>
        <v>0</v>
      </c>
      <c r="I2731" s="120">
        <f>'community services'!I516</f>
        <v>550000</v>
      </c>
      <c r="J2731" s="120">
        <f>'community services'!J516</f>
        <v>0</v>
      </c>
      <c r="K2731" s="123">
        <f>'community services'!K516</f>
        <v>0</v>
      </c>
    </row>
    <row r="2732" spans="1:11" x14ac:dyDescent="0.2">
      <c r="A2732" s="117" t="s">
        <v>1249</v>
      </c>
      <c r="B2732" s="118" t="s">
        <v>1248</v>
      </c>
      <c r="C2732" s="119"/>
      <c r="D2732" s="119"/>
      <c r="E2732" s="119"/>
      <c r="F2732" s="119"/>
      <c r="G2732" s="119"/>
      <c r="H2732" s="120">
        <f>'community services'!H517</f>
        <v>391230</v>
      </c>
      <c r="I2732" s="120">
        <f>'community services'!I517</f>
        <v>391230</v>
      </c>
      <c r="J2732" s="120">
        <f>'community services'!J517</f>
        <v>414703.8</v>
      </c>
      <c r="K2732" s="123">
        <f>'community services'!K517</f>
        <v>439586.02799999999</v>
      </c>
    </row>
    <row r="2733" spans="1:11" x14ac:dyDescent="0.2">
      <c r="A2733" s="117"/>
      <c r="B2733" s="118"/>
      <c r="C2733" s="119"/>
      <c r="D2733" s="119"/>
      <c r="E2733" s="119"/>
      <c r="F2733" s="119"/>
      <c r="G2733" s="119"/>
      <c r="H2733" s="120">
        <f>'community services'!H518</f>
        <v>0</v>
      </c>
      <c r="I2733" s="120">
        <f>'community services'!I518</f>
        <v>0</v>
      </c>
      <c r="J2733" s="120">
        <f>'community services'!J518</f>
        <v>0</v>
      </c>
      <c r="K2733" s="123">
        <f>'community services'!K518</f>
        <v>0</v>
      </c>
    </row>
    <row r="2734" spans="1:11" s="116" customFormat="1" ht="15" x14ac:dyDescent="0.25">
      <c r="A2734" s="111"/>
      <c r="B2734" s="112" t="s">
        <v>204</v>
      </c>
      <c r="C2734" s="113">
        <v>550000</v>
      </c>
      <c r="D2734" s="113">
        <v>0</v>
      </c>
      <c r="E2734" s="113">
        <v>0</v>
      </c>
      <c r="F2734" s="113">
        <v>550000</v>
      </c>
      <c r="G2734" s="113">
        <v>0</v>
      </c>
      <c r="H2734" s="120">
        <f>'community services'!H519</f>
        <v>391230</v>
      </c>
      <c r="I2734" s="120">
        <f>'community services'!I519</f>
        <v>941230</v>
      </c>
      <c r="J2734" s="120">
        <f>'community services'!J519</f>
        <v>414703.8</v>
      </c>
      <c r="K2734" s="123">
        <f>'community services'!K519</f>
        <v>439586.02799999999</v>
      </c>
    </row>
    <row r="2735" spans="1:11" s="116" customFormat="1" ht="15" x14ac:dyDescent="0.25">
      <c r="A2735" s="111"/>
      <c r="B2735" s="112"/>
      <c r="C2735" s="113"/>
      <c r="D2735" s="113"/>
      <c r="E2735" s="113"/>
      <c r="F2735" s="113"/>
      <c r="G2735" s="113"/>
      <c r="H2735" s="120">
        <f>'community services'!H520</f>
        <v>0</v>
      </c>
      <c r="I2735" s="120">
        <f>'community services'!I520</f>
        <v>0</v>
      </c>
      <c r="J2735" s="120">
        <f>'community services'!J520</f>
        <v>0</v>
      </c>
      <c r="K2735" s="123">
        <f>'community services'!K520</f>
        <v>0</v>
      </c>
    </row>
    <row r="2736" spans="1:11" s="116" customFormat="1" ht="15" x14ac:dyDescent="0.25">
      <c r="A2736" s="111"/>
      <c r="B2736" s="112" t="s">
        <v>217</v>
      </c>
      <c r="C2736" s="113">
        <v>550000</v>
      </c>
      <c r="D2736" s="113">
        <v>0</v>
      </c>
      <c r="E2736" s="113">
        <v>0</v>
      </c>
      <c r="F2736" s="113">
        <v>550000</v>
      </c>
      <c r="G2736" s="113">
        <v>0</v>
      </c>
      <c r="H2736" s="120">
        <f>'community services'!H521</f>
        <v>391230</v>
      </c>
      <c r="I2736" s="120">
        <f>'community services'!I521</f>
        <v>941230</v>
      </c>
      <c r="J2736" s="120">
        <f>'community services'!J521</f>
        <v>414703.8</v>
      </c>
      <c r="K2736" s="123">
        <f>'community services'!K521</f>
        <v>439586.02799999999</v>
      </c>
    </row>
    <row r="2737" spans="1:11" x14ac:dyDescent="0.2">
      <c r="A2737" s="117"/>
      <c r="B2737" s="118"/>
      <c r="C2737" s="119"/>
      <c r="D2737" s="119"/>
      <c r="E2737" s="119"/>
      <c r="F2737" s="119"/>
      <c r="G2737" s="119"/>
      <c r="H2737" s="120">
        <f>'community services'!H522</f>
        <v>0</v>
      </c>
      <c r="I2737" s="120">
        <f>'community services'!I522</f>
        <v>0</v>
      </c>
      <c r="J2737" s="120">
        <f>'community services'!J522</f>
        <v>0</v>
      </c>
      <c r="K2737" s="123">
        <f>'community services'!K522</f>
        <v>0</v>
      </c>
    </row>
    <row r="2738" spans="1:11" x14ac:dyDescent="0.2">
      <c r="A2738" s="117" t="s">
        <v>1080</v>
      </c>
      <c r="B2738" s="118" t="s">
        <v>223</v>
      </c>
      <c r="C2738" s="119">
        <v>1101000</v>
      </c>
      <c r="D2738" s="119">
        <v>-227945</v>
      </c>
      <c r="E2738" s="119">
        <v>470675</v>
      </c>
      <c r="F2738" s="119">
        <v>630325</v>
      </c>
      <c r="G2738" s="119">
        <v>42.74</v>
      </c>
      <c r="H2738" s="120">
        <f>'community services'!H523</f>
        <v>0</v>
      </c>
      <c r="I2738" s="120">
        <f>'community services'!I523</f>
        <v>1101000</v>
      </c>
      <c r="J2738" s="120">
        <f>'community services'!J523</f>
        <v>0</v>
      </c>
      <c r="K2738" s="123">
        <f>'community services'!K523</f>
        <v>0</v>
      </c>
    </row>
    <row r="2739" spans="1:11" x14ac:dyDescent="0.2">
      <c r="A2739" s="117" t="s">
        <v>1081</v>
      </c>
      <c r="B2739" s="118" t="s">
        <v>233</v>
      </c>
      <c r="C2739" s="119">
        <v>39213</v>
      </c>
      <c r="D2739" s="119">
        <v>0</v>
      </c>
      <c r="E2739" s="119">
        <v>27934.78</v>
      </c>
      <c r="F2739" s="119">
        <v>11278.22</v>
      </c>
      <c r="G2739" s="119">
        <v>71.23</v>
      </c>
      <c r="H2739" s="120">
        <f>'community services'!H524</f>
        <v>0</v>
      </c>
      <c r="I2739" s="120">
        <f>'community services'!I524</f>
        <v>39213</v>
      </c>
      <c r="J2739" s="120">
        <f>'community services'!J524</f>
        <v>41565.78</v>
      </c>
      <c r="K2739" s="123">
        <f>'community services'!K524</f>
        <v>44059.726799999997</v>
      </c>
    </row>
    <row r="2740" spans="1:11" x14ac:dyDescent="0.2">
      <c r="A2740" s="117" t="s">
        <v>1082</v>
      </c>
      <c r="B2740" s="118" t="s">
        <v>233</v>
      </c>
      <c r="C2740" s="119">
        <v>39213</v>
      </c>
      <c r="D2740" s="119">
        <v>0</v>
      </c>
      <c r="E2740" s="119">
        <v>32295.19</v>
      </c>
      <c r="F2740" s="119">
        <v>6917.81</v>
      </c>
      <c r="G2740" s="119">
        <v>82.35</v>
      </c>
      <c r="H2740" s="120">
        <f>'community services'!H525</f>
        <v>0</v>
      </c>
      <c r="I2740" s="120">
        <f>'community services'!I525</f>
        <v>39213</v>
      </c>
      <c r="J2740" s="120">
        <f>'community services'!J525</f>
        <v>41565.78</v>
      </c>
      <c r="K2740" s="123">
        <f>'community services'!K525</f>
        <v>44059.726799999997</v>
      </c>
    </row>
    <row r="2741" spans="1:11" x14ac:dyDescent="0.2">
      <c r="A2741" s="117" t="s">
        <v>1083</v>
      </c>
      <c r="B2741" s="118" t="s">
        <v>243</v>
      </c>
      <c r="C2741" s="119">
        <v>0</v>
      </c>
      <c r="D2741" s="119">
        <v>2534.11</v>
      </c>
      <c r="E2741" s="119">
        <v>16163.88</v>
      </c>
      <c r="F2741" s="119">
        <v>-16163.88</v>
      </c>
      <c r="G2741" s="119">
        <v>0</v>
      </c>
      <c r="H2741" s="120">
        <f>'community services'!H526</f>
        <v>0</v>
      </c>
      <c r="I2741" s="120">
        <f>'community services'!I526</f>
        <v>0</v>
      </c>
      <c r="J2741" s="120">
        <f>'community services'!J526</f>
        <v>0</v>
      </c>
      <c r="K2741" s="123">
        <f>'community services'!K526</f>
        <v>0</v>
      </c>
    </row>
    <row r="2742" spans="1:11" x14ac:dyDescent="0.2">
      <c r="A2742" s="117" t="s">
        <v>1084</v>
      </c>
      <c r="B2742" s="118" t="s">
        <v>244</v>
      </c>
      <c r="C2742" s="119">
        <v>0</v>
      </c>
      <c r="D2742" s="119">
        <v>3973.33</v>
      </c>
      <c r="E2742" s="119">
        <v>47139.01</v>
      </c>
      <c r="F2742" s="119">
        <v>-47139.01</v>
      </c>
      <c r="G2742" s="119">
        <v>0</v>
      </c>
      <c r="H2742" s="120">
        <f>'community services'!H527</f>
        <v>0</v>
      </c>
      <c r="I2742" s="120">
        <f>'community services'!I527</f>
        <v>0</v>
      </c>
      <c r="J2742" s="120">
        <f>'community services'!J527</f>
        <v>0</v>
      </c>
      <c r="K2742" s="123">
        <f>'community services'!K527</f>
        <v>0</v>
      </c>
    </row>
    <row r="2743" spans="1:11" x14ac:dyDescent="0.2">
      <c r="A2743" s="117"/>
      <c r="B2743" s="118"/>
      <c r="C2743" s="119"/>
      <c r="D2743" s="119"/>
      <c r="E2743" s="119"/>
      <c r="F2743" s="119"/>
      <c r="G2743" s="119"/>
      <c r="H2743" s="120">
        <f>'community services'!H528</f>
        <v>0</v>
      </c>
      <c r="I2743" s="120">
        <f>'community services'!I528</f>
        <v>0</v>
      </c>
      <c r="J2743" s="120">
        <f>'community services'!J528</f>
        <v>0</v>
      </c>
      <c r="K2743" s="123">
        <f>'community services'!K528</f>
        <v>0</v>
      </c>
    </row>
    <row r="2744" spans="1:11" s="116" customFormat="1" ht="15" x14ac:dyDescent="0.25">
      <c r="A2744" s="111"/>
      <c r="B2744" s="112" t="s">
        <v>250</v>
      </c>
      <c r="C2744" s="113">
        <v>1179426</v>
      </c>
      <c r="D2744" s="113">
        <v>-221437.56</v>
      </c>
      <c r="E2744" s="113">
        <v>594207.86</v>
      </c>
      <c r="F2744" s="113">
        <v>585218.14</v>
      </c>
      <c r="G2744" s="113">
        <v>50.38</v>
      </c>
      <c r="H2744" s="120">
        <f>'community services'!H529</f>
        <v>0</v>
      </c>
      <c r="I2744" s="120">
        <f>'community services'!I529</f>
        <v>1179426</v>
      </c>
      <c r="J2744" s="120">
        <f>'community services'!J529</f>
        <v>83131.56</v>
      </c>
      <c r="K2744" s="123">
        <f>'community services'!K529</f>
        <v>88119.453599999993</v>
      </c>
    </row>
    <row r="2745" spans="1:11" x14ac:dyDescent="0.2">
      <c r="A2745" s="117"/>
      <c r="B2745" s="118"/>
      <c r="C2745" s="119"/>
      <c r="D2745" s="119"/>
      <c r="E2745" s="119"/>
      <c r="F2745" s="119"/>
      <c r="G2745" s="119"/>
      <c r="H2745" s="120">
        <f>'community services'!H530</f>
        <v>0</v>
      </c>
      <c r="I2745" s="120">
        <f>'community services'!I530</f>
        <v>0</v>
      </c>
      <c r="J2745" s="120">
        <f>'community services'!J530</f>
        <v>0</v>
      </c>
      <c r="K2745" s="123">
        <f>'community services'!K530</f>
        <v>0</v>
      </c>
    </row>
    <row r="2746" spans="1:11" s="116" customFormat="1" ht="15" x14ac:dyDescent="0.25">
      <c r="A2746" s="111"/>
      <c r="B2746" s="112" t="s">
        <v>281</v>
      </c>
      <c r="C2746" s="113">
        <v>6300152</v>
      </c>
      <c r="D2746" s="113">
        <v>102485.75</v>
      </c>
      <c r="E2746" s="113">
        <v>2617804.83</v>
      </c>
      <c r="F2746" s="113">
        <v>3682347.17</v>
      </c>
      <c r="G2746" s="113">
        <v>41.55</v>
      </c>
      <c r="H2746" s="120">
        <f>'community services'!H531</f>
        <v>391230</v>
      </c>
      <c r="I2746" s="120">
        <f>'community services'!I531</f>
        <v>6691382</v>
      </c>
      <c r="J2746" s="120">
        <f>'community services'!J531</f>
        <v>5342804.919999999</v>
      </c>
      <c r="K2746" s="123">
        <f>'community services'!K531</f>
        <v>5663373.2151999995</v>
      </c>
    </row>
    <row r="2747" spans="1:11" x14ac:dyDescent="0.2">
      <c r="A2747" s="117"/>
      <c r="B2747" s="118"/>
      <c r="C2747" s="119"/>
      <c r="D2747" s="119"/>
      <c r="E2747" s="119"/>
      <c r="F2747" s="119"/>
      <c r="G2747" s="119"/>
      <c r="H2747" s="120"/>
      <c r="I2747" s="120"/>
      <c r="J2747" s="120"/>
      <c r="K2747" s="123"/>
    </row>
    <row r="2748" spans="1:11" x14ac:dyDescent="0.2">
      <c r="A2748" s="117"/>
      <c r="B2748" s="118"/>
      <c r="C2748" s="119"/>
      <c r="D2748" s="119"/>
      <c r="E2748" s="119"/>
      <c r="F2748" s="119"/>
      <c r="G2748" s="119"/>
      <c r="H2748" s="120"/>
      <c r="I2748" s="120"/>
      <c r="J2748" s="120"/>
      <c r="K2748" s="123"/>
    </row>
    <row r="2749" spans="1:11" s="116" customFormat="1" ht="15" x14ac:dyDescent="0.25">
      <c r="A2749" s="111"/>
      <c r="B2749" s="112" t="s">
        <v>1085</v>
      </c>
      <c r="C2749" s="113"/>
      <c r="D2749" s="113"/>
      <c r="E2749" s="113"/>
      <c r="F2749" s="113"/>
      <c r="G2749" s="113"/>
      <c r="H2749" s="114"/>
      <c r="I2749" s="114"/>
      <c r="J2749" s="114"/>
      <c r="K2749" s="124"/>
    </row>
    <row r="2750" spans="1:11" s="116" customFormat="1" ht="15" x14ac:dyDescent="0.25">
      <c r="A2750" s="111"/>
      <c r="B2750" s="112" t="s">
        <v>92</v>
      </c>
      <c r="C2750" s="113"/>
      <c r="D2750" s="113"/>
      <c r="E2750" s="113"/>
      <c r="F2750" s="113"/>
      <c r="G2750" s="113"/>
      <c r="H2750" s="114"/>
      <c r="I2750" s="114"/>
      <c r="J2750" s="114"/>
      <c r="K2750" s="124"/>
    </row>
    <row r="2751" spans="1:11" s="116" customFormat="1" ht="15" x14ac:dyDescent="0.25">
      <c r="A2751" s="111"/>
      <c r="B2751" s="112" t="s">
        <v>266</v>
      </c>
      <c r="C2751" s="113"/>
      <c r="D2751" s="113"/>
      <c r="E2751" s="113"/>
      <c r="F2751" s="113"/>
      <c r="G2751" s="113"/>
      <c r="H2751" s="114"/>
      <c r="I2751" s="114"/>
      <c r="J2751" s="114"/>
      <c r="K2751" s="124"/>
    </row>
    <row r="2752" spans="1:11" x14ac:dyDescent="0.2">
      <c r="A2752" s="117"/>
      <c r="B2752" s="118"/>
      <c r="C2752" s="119"/>
      <c r="D2752" s="119"/>
      <c r="E2752" s="119"/>
      <c r="F2752" s="119"/>
      <c r="G2752" s="119"/>
      <c r="H2752" s="120"/>
      <c r="I2752" s="120"/>
      <c r="J2752" s="120"/>
      <c r="K2752" s="123"/>
    </row>
    <row r="2753" spans="1:11" x14ac:dyDescent="0.2">
      <c r="A2753" s="117" t="s">
        <v>1086</v>
      </c>
      <c r="B2753" s="118" t="s">
        <v>269</v>
      </c>
      <c r="C2753" s="119">
        <v>5477</v>
      </c>
      <c r="D2753" s="119">
        <v>872.8</v>
      </c>
      <c r="E2753" s="119">
        <v>3825.66</v>
      </c>
      <c r="F2753" s="119">
        <v>1651.34</v>
      </c>
      <c r="G2753" s="119">
        <v>69.84</v>
      </c>
      <c r="H2753" s="120">
        <f>'technical services'!H6</f>
        <v>0</v>
      </c>
      <c r="I2753" s="120">
        <f>'technical services'!I6</f>
        <v>5477</v>
      </c>
      <c r="J2753" s="120">
        <f>'technical services'!J6</f>
        <v>5805.62</v>
      </c>
      <c r="K2753" s="123">
        <f>'technical services'!K6</f>
        <v>6153.9571999999998</v>
      </c>
    </row>
    <row r="2754" spans="1:11" x14ac:dyDescent="0.2">
      <c r="A2754" s="117" t="s">
        <v>1087</v>
      </c>
      <c r="B2754" s="118" t="s">
        <v>272</v>
      </c>
      <c r="C2754" s="119">
        <v>0</v>
      </c>
      <c r="D2754" s="119">
        <v>193.03</v>
      </c>
      <c r="E2754" s="119">
        <v>15286.5</v>
      </c>
      <c r="F2754" s="119">
        <v>-15286.5</v>
      </c>
      <c r="G2754" s="119">
        <v>0</v>
      </c>
      <c r="H2754" s="120">
        <f>'technical services'!H7</f>
        <v>0</v>
      </c>
      <c r="I2754" s="120">
        <f>'technical services'!I7</f>
        <v>0</v>
      </c>
      <c r="J2754" s="120">
        <f>'technical services'!J7</f>
        <v>0</v>
      </c>
      <c r="K2754" s="123">
        <f>'technical services'!K7</f>
        <v>0</v>
      </c>
    </row>
    <row r="2755" spans="1:11" x14ac:dyDescent="0.2">
      <c r="A2755" s="117" t="s">
        <v>1088</v>
      </c>
      <c r="B2755" s="118" t="s">
        <v>279</v>
      </c>
      <c r="C2755" s="119">
        <v>59665</v>
      </c>
      <c r="D2755" s="119">
        <v>0</v>
      </c>
      <c r="E2755" s="119">
        <v>0</v>
      </c>
      <c r="F2755" s="119">
        <v>59665</v>
      </c>
      <c r="G2755" s="119">
        <v>0</v>
      </c>
      <c r="H2755" s="120">
        <f>'technical services'!H8</f>
        <v>0</v>
      </c>
      <c r="I2755" s="120">
        <f>'technical services'!I8</f>
        <v>59665</v>
      </c>
      <c r="J2755" s="120">
        <f>'technical services'!J8</f>
        <v>63244.9</v>
      </c>
      <c r="K2755" s="123">
        <f>'technical services'!K8</f>
        <v>67039.593999999997</v>
      </c>
    </row>
    <row r="2756" spans="1:11" x14ac:dyDescent="0.2">
      <c r="A2756" s="117"/>
      <c r="B2756" s="118"/>
      <c r="C2756" s="119"/>
      <c r="D2756" s="119"/>
      <c r="E2756" s="119"/>
      <c r="F2756" s="119"/>
      <c r="G2756" s="119"/>
      <c r="H2756" s="120">
        <f>'technical services'!H9</f>
        <v>0</v>
      </c>
      <c r="I2756" s="120">
        <f>'technical services'!I9</f>
        <v>0</v>
      </c>
      <c r="J2756" s="120">
        <f>'technical services'!J9</f>
        <v>0</v>
      </c>
      <c r="K2756" s="123">
        <f>'technical services'!K9</f>
        <v>0</v>
      </c>
    </row>
    <row r="2757" spans="1:11" s="116" customFormat="1" ht="15" x14ac:dyDescent="0.25">
      <c r="A2757" s="111"/>
      <c r="B2757" s="112" t="s">
        <v>280</v>
      </c>
      <c r="C2757" s="113">
        <v>65142</v>
      </c>
      <c r="D2757" s="113">
        <v>1065.83</v>
      </c>
      <c r="E2757" s="113">
        <v>19112.16</v>
      </c>
      <c r="F2757" s="113">
        <v>46029.84</v>
      </c>
      <c r="G2757" s="113">
        <v>29.33</v>
      </c>
      <c r="H2757" s="120">
        <f>'technical services'!H10</f>
        <v>0</v>
      </c>
      <c r="I2757" s="120">
        <f>'technical services'!I10</f>
        <v>65142</v>
      </c>
      <c r="J2757" s="120">
        <f>'technical services'!J10</f>
        <v>69050.52</v>
      </c>
      <c r="K2757" s="123">
        <f>'technical services'!K10</f>
        <v>73193.551200000002</v>
      </c>
    </row>
    <row r="2758" spans="1:11" s="116" customFormat="1" ht="15" x14ac:dyDescent="0.25">
      <c r="A2758" s="111"/>
      <c r="B2758" s="112"/>
      <c r="C2758" s="113"/>
      <c r="D2758" s="113"/>
      <c r="E2758" s="113"/>
      <c r="F2758" s="113"/>
      <c r="G2758" s="113"/>
      <c r="H2758" s="120">
        <f>'technical services'!H11</f>
        <v>0</v>
      </c>
      <c r="I2758" s="120">
        <f>'technical services'!I11</f>
        <v>0</v>
      </c>
      <c r="J2758" s="120">
        <f>'technical services'!J11</f>
        <v>0</v>
      </c>
      <c r="K2758" s="123">
        <f>'technical services'!K11</f>
        <v>0</v>
      </c>
    </row>
    <row r="2759" spans="1:11" s="116" customFormat="1" ht="15" x14ac:dyDescent="0.25">
      <c r="A2759" s="111"/>
      <c r="B2759" s="112" t="s">
        <v>281</v>
      </c>
      <c r="C2759" s="113">
        <v>65142</v>
      </c>
      <c r="D2759" s="113">
        <v>1065.83</v>
      </c>
      <c r="E2759" s="113">
        <v>19112.16</v>
      </c>
      <c r="F2759" s="113">
        <v>46029.84</v>
      </c>
      <c r="G2759" s="113">
        <v>29.33</v>
      </c>
      <c r="H2759" s="120">
        <f>'technical services'!H12</f>
        <v>0</v>
      </c>
      <c r="I2759" s="120">
        <f>'technical services'!I12</f>
        <v>65142</v>
      </c>
      <c r="J2759" s="120">
        <f>'technical services'!J12</f>
        <v>69050.52</v>
      </c>
      <c r="K2759" s="123">
        <f>'technical services'!K12</f>
        <v>73193.551200000002</v>
      </c>
    </row>
    <row r="2760" spans="1:11" x14ac:dyDescent="0.2">
      <c r="A2760" s="117"/>
      <c r="B2760" s="118"/>
      <c r="C2760" s="119"/>
      <c r="D2760" s="119"/>
      <c r="E2760" s="119"/>
      <c r="F2760" s="119"/>
      <c r="G2760" s="119"/>
      <c r="H2760" s="120">
        <f>'technical services'!H13</f>
        <v>0</v>
      </c>
      <c r="I2760" s="120">
        <f>'technical services'!I13</f>
        <v>0</v>
      </c>
      <c r="J2760" s="120">
        <f>'technical services'!J13</f>
        <v>0</v>
      </c>
      <c r="K2760" s="123">
        <f>'technical services'!K13</f>
        <v>0</v>
      </c>
    </row>
    <row r="2761" spans="1:11" s="116" customFormat="1" ht="15" x14ac:dyDescent="0.25">
      <c r="A2761" s="111"/>
      <c r="B2761" s="112" t="s">
        <v>1089</v>
      </c>
      <c r="C2761" s="113"/>
      <c r="D2761" s="113"/>
      <c r="E2761" s="113"/>
      <c r="F2761" s="113"/>
      <c r="G2761" s="113"/>
      <c r="H2761" s="120">
        <f>'technical services'!H14</f>
        <v>0</v>
      </c>
      <c r="I2761" s="120">
        <f>'technical services'!I14</f>
        <v>0</v>
      </c>
      <c r="J2761" s="120">
        <f>'technical services'!J14</f>
        <v>0</v>
      </c>
      <c r="K2761" s="123">
        <f>'technical services'!K14</f>
        <v>0</v>
      </c>
    </row>
    <row r="2762" spans="1:11" s="116" customFormat="1" ht="15" x14ac:dyDescent="0.25">
      <c r="A2762" s="111"/>
      <c r="B2762" s="112" t="s">
        <v>92</v>
      </c>
      <c r="C2762" s="113"/>
      <c r="D2762" s="113"/>
      <c r="E2762" s="113"/>
      <c r="F2762" s="113"/>
      <c r="G2762" s="113"/>
      <c r="H2762" s="120">
        <f>'technical services'!H15</f>
        <v>0</v>
      </c>
      <c r="I2762" s="120">
        <f>'technical services'!I15</f>
        <v>0</v>
      </c>
      <c r="J2762" s="120">
        <f>'technical services'!J15</f>
        <v>0</v>
      </c>
      <c r="K2762" s="123">
        <f>'technical services'!K15</f>
        <v>0</v>
      </c>
    </row>
    <row r="2763" spans="1:11" s="116" customFormat="1" ht="15" x14ac:dyDescent="0.25">
      <c r="A2763" s="111"/>
      <c r="B2763" s="112" t="s">
        <v>93</v>
      </c>
      <c r="C2763" s="113"/>
      <c r="D2763" s="113"/>
      <c r="E2763" s="113"/>
      <c r="F2763" s="113"/>
      <c r="G2763" s="113"/>
      <c r="H2763" s="120">
        <f>'technical services'!H16</f>
        <v>0</v>
      </c>
      <c r="I2763" s="120">
        <f>'technical services'!I16</f>
        <v>0</v>
      </c>
      <c r="J2763" s="120">
        <f>'technical services'!J16</f>
        <v>0</v>
      </c>
      <c r="K2763" s="123">
        <f>'technical services'!K16</f>
        <v>0</v>
      </c>
    </row>
    <row r="2764" spans="1:11" s="116" customFormat="1" ht="15" x14ac:dyDescent="0.25">
      <c r="A2764" s="111"/>
      <c r="B2764" s="112" t="s">
        <v>94</v>
      </c>
      <c r="C2764" s="113"/>
      <c r="D2764" s="113"/>
      <c r="E2764" s="113"/>
      <c r="F2764" s="113"/>
      <c r="G2764" s="113"/>
      <c r="H2764" s="120">
        <f>'technical services'!H17</f>
        <v>0</v>
      </c>
      <c r="I2764" s="120">
        <f>'technical services'!I17</f>
        <v>0</v>
      </c>
      <c r="J2764" s="120">
        <f>'technical services'!J17</f>
        <v>0</v>
      </c>
      <c r="K2764" s="123">
        <f>'technical services'!K17</f>
        <v>0</v>
      </c>
    </row>
    <row r="2765" spans="1:11" s="116" customFormat="1" ht="15" x14ac:dyDescent="0.25">
      <c r="A2765" s="111"/>
      <c r="B2765" s="112" t="s">
        <v>95</v>
      </c>
      <c r="C2765" s="113"/>
      <c r="D2765" s="113"/>
      <c r="E2765" s="113"/>
      <c r="F2765" s="113"/>
      <c r="G2765" s="113"/>
      <c r="H2765" s="120">
        <f>'technical services'!H18</f>
        <v>0</v>
      </c>
      <c r="I2765" s="120">
        <f>'technical services'!I18</f>
        <v>0</v>
      </c>
      <c r="J2765" s="120">
        <f>'technical services'!J18</f>
        <v>0</v>
      </c>
      <c r="K2765" s="123">
        <f>'technical services'!K18</f>
        <v>0</v>
      </c>
    </row>
    <row r="2766" spans="1:11" s="116" customFormat="1" ht="15" x14ac:dyDescent="0.25">
      <c r="A2766" s="111"/>
      <c r="B2766" s="112" t="s">
        <v>116</v>
      </c>
      <c r="C2766" s="113"/>
      <c r="D2766" s="113"/>
      <c r="E2766" s="113"/>
      <c r="F2766" s="113"/>
      <c r="G2766" s="113"/>
      <c r="H2766" s="120">
        <f>'technical services'!H19</f>
        <v>0</v>
      </c>
      <c r="I2766" s="120">
        <f>'technical services'!I19</f>
        <v>0</v>
      </c>
      <c r="J2766" s="120">
        <f>'technical services'!J19</f>
        <v>0</v>
      </c>
      <c r="K2766" s="123">
        <f>'technical services'!K19</f>
        <v>0</v>
      </c>
    </row>
    <row r="2767" spans="1:11" x14ac:dyDescent="0.2">
      <c r="A2767" s="117"/>
      <c r="B2767" s="118"/>
      <c r="C2767" s="119"/>
      <c r="D2767" s="119"/>
      <c r="E2767" s="119"/>
      <c r="F2767" s="119"/>
      <c r="G2767" s="119"/>
      <c r="H2767" s="120">
        <f>'technical services'!H20</f>
        <v>0</v>
      </c>
      <c r="I2767" s="120">
        <f>'technical services'!I20</f>
        <v>0</v>
      </c>
      <c r="J2767" s="120">
        <f>'technical services'!J20</f>
        <v>0</v>
      </c>
      <c r="K2767" s="123">
        <f>'technical services'!K20</f>
        <v>0</v>
      </c>
    </row>
    <row r="2768" spans="1:11" x14ac:dyDescent="0.2">
      <c r="A2768" s="117" t="s">
        <v>1090</v>
      </c>
      <c r="B2768" s="118" t="s">
        <v>117</v>
      </c>
      <c r="C2768" s="119">
        <v>1119328</v>
      </c>
      <c r="D2768" s="119">
        <v>65030.73</v>
      </c>
      <c r="E2768" s="119">
        <v>423890.47</v>
      </c>
      <c r="F2768" s="119">
        <v>695437.53</v>
      </c>
      <c r="G2768" s="119">
        <v>37.869999999999997</v>
      </c>
      <c r="H2768" s="120">
        <f>'technical services'!H21</f>
        <v>0</v>
      </c>
      <c r="I2768" s="120">
        <f>'technical services'!I21</f>
        <v>1119328</v>
      </c>
      <c r="J2768" s="120">
        <f>'technical services'!J21</f>
        <v>1186487.68</v>
      </c>
      <c r="K2768" s="123">
        <f>'technical services'!K21</f>
        <v>1257676.9408</v>
      </c>
    </row>
    <row r="2769" spans="1:11" x14ac:dyDescent="0.2">
      <c r="A2769" s="117" t="s">
        <v>1091</v>
      </c>
      <c r="B2769" s="118" t="s">
        <v>118</v>
      </c>
      <c r="C2769" s="119">
        <v>30511</v>
      </c>
      <c r="D2769" s="119">
        <v>0</v>
      </c>
      <c r="E2769" s="119">
        <v>0</v>
      </c>
      <c r="F2769" s="119">
        <v>30511</v>
      </c>
      <c r="G2769" s="119">
        <v>0</v>
      </c>
      <c r="H2769" s="120">
        <f>'technical services'!H22</f>
        <v>0</v>
      </c>
      <c r="I2769" s="120">
        <f>'technical services'!I22</f>
        <v>30511</v>
      </c>
      <c r="J2769" s="120">
        <f>'technical services'!J22</f>
        <v>32341.66</v>
      </c>
      <c r="K2769" s="123">
        <f>'technical services'!K22</f>
        <v>34282.159599999999</v>
      </c>
    </row>
    <row r="2770" spans="1:11" x14ac:dyDescent="0.2">
      <c r="A2770" s="117" t="s">
        <v>1092</v>
      </c>
      <c r="B2770" s="118" t="s">
        <v>119</v>
      </c>
      <c r="C2770" s="119">
        <v>0</v>
      </c>
      <c r="D2770" s="119">
        <v>3333.33</v>
      </c>
      <c r="E2770" s="119">
        <v>19999.98</v>
      </c>
      <c r="F2770" s="119">
        <v>-19999.98</v>
      </c>
      <c r="G2770" s="119">
        <v>0</v>
      </c>
      <c r="H2770" s="120">
        <f>'technical services'!H23</f>
        <v>0</v>
      </c>
      <c r="I2770" s="120">
        <f>'technical services'!I23</f>
        <v>0</v>
      </c>
      <c r="J2770" s="120">
        <f>'technical services'!J23</f>
        <v>0</v>
      </c>
      <c r="K2770" s="123">
        <f>'technical services'!K23</f>
        <v>0</v>
      </c>
    </row>
    <row r="2771" spans="1:11" x14ac:dyDescent="0.2">
      <c r="A2771" s="117"/>
      <c r="B2771" s="118"/>
      <c r="C2771" s="119"/>
      <c r="D2771" s="119"/>
      <c r="E2771" s="119"/>
      <c r="F2771" s="119"/>
      <c r="G2771" s="119"/>
      <c r="H2771" s="120">
        <f>'technical services'!H24</f>
        <v>0</v>
      </c>
      <c r="I2771" s="120">
        <f>'technical services'!I24</f>
        <v>0</v>
      </c>
      <c r="J2771" s="120">
        <f>'technical services'!J24</f>
        <v>0</v>
      </c>
      <c r="K2771" s="123">
        <f>'technical services'!K24</f>
        <v>0</v>
      </c>
    </row>
    <row r="2772" spans="1:11" s="116" customFormat="1" ht="15" x14ac:dyDescent="0.25">
      <c r="A2772" s="111"/>
      <c r="B2772" s="112" t="s">
        <v>120</v>
      </c>
      <c r="C2772" s="113">
        <v>1149839</v>
      </c>
      <c r="D2772" s="113">
        <v>68364.06</v>
      </c>
      <c r="E2772" s="113">
        <v>443890.45</v>
      </c>
      <c r="F2772" s="113">
        <v>705948.55</v>
      </c>
      <c r="G2772" s="113">
        <v>38.6</v>
      </c>
      <c r="H2772" s="120">
        <f>'technical services'!H25</f>
        <v>0</v>
      </c>
      <c r="I2772" s="120">
        <f>'technical services'!I25</f>
        <v>1149839</v>
      </c>
      <c r="J2772" s="120">
        <f>'technical services'!J25</f>
        <v>1218829.3400000001</v>
      </c>
      <c r="K2772" s="123">
        <f>'technical services'!K25</f>
        <v>1291959.1004000001</v>
      </c>
    </row>
    <row r="2773" spans="1:11" s="116" customFormat="1" ht="15" x14ac:dyDescent="0.25">
      <c r="A2773" s="111"/>
      <c r="B2773" s="112"/>
      <c r="C2773" s="113"/>
      <c r="D2773" s="113"/>
      <c r="E2773" s="113"/>
      <c r="F2773" s="113"/>
      <c r="G2773" s="113"/>
      <c r="H2773" s="120">
        <f>'technical services'!H26</f>
        <v>0</v>
      </c>
      <c r="I2773" s="120">
        <f>'technical services'!I26</f>
        <v>0</v>
      </c>
      <c r="J2773" s="120">
        <f>'technical services'!J26</f>
        <v>0</v>
      </c>
      <c r="K2773" s="123">
        <f>'technical services'!K26</f>
        <v>0</v>
      </c>
    </row>
    <row r="2774" spans="1:11" s="116" customFormat="1" ht="15" x14ac:dyDescent="0.25">
      <c r="A2774" s="111"/>
      <c r="B2774" s="112" t="s">
        <v>125</v>
      </c>
      <c r="C2774" s="113">
        <v>1149839</v>
      </c>
      <c r="D2774" s="113">
        <v>68364.06</v>
      </c>
      <c r="E2774" s="113">
        <v>443890.45</v>
      </c>
      <c r="F2774" s="113">
        <v>705948.55</v>
      </c>
      <c r="G2774" s="113">
        <v>38.6</v>
      </c>
      <c r="H2774" s="120">
        <f>'technical services'!H27</f>
        <v>0</v>
      </c>
      <c r="I2774" s="120">
        <f>'technical services'!I27</f>
        <v>1149839</v>
      </c>
      <c r="J2774" s="120">
        <f>'technical services'!J27</f>
        <v>1218829.3400000001</v>
      </c>
      <c r="K2774" s="123">
        <f>'technical services'!K27</f>
        <v>1291959.1004000001</v>
      </c>
    </row>
    <row r="2775" spans="1:11" s="116" customFormat="1" ht="15" x14ac:dyDescent="0.25">
      <c r="A2775" s="111"/>
      <c r="B2775" s="112"/>
      <c r="C2775" s="113"/>
      <c r="D2775" s="113"/>
      <c r="E2775" s="113"/>
      <c r="F2775" s="113"/>
      <c r="G2775" s="113"/>
      <c r="H2775" s="120">
        <f>'technical services'!H28</f>
        <v>0</v>
      </c>
      <c r="I2775" s="120">
        <f>'technical services'!I28</f>
        <v>0</v>
      </c>
      <c r="J2775" s="120">
        <f>'technical services'!J28</f>
        <v>0</v>
      </c>
      <c r="K2775" s="123">
        <f>'technical services'!K28</f>
        <v>0</v>
      </c>
    </row>
    <row r="2776" spans="1:11" s="116" customFormat="1" ht="15" x14ac:dyDescent="0.25">
      <c r="A2776" s="111"/>
      <c r="B2776" s="112" t="s">
        <v>127</v>
      </c>
      <c r="C2776" s="113">
        <v>1149839</v>
      </c>
      <c r="D2776" s="113">
        <v>68364.06</v>
      </c>
      <c r="E2776" s="113">
        <v>443890.45</v>
      </c>
      <c r="F2776" s="113">
        <v>705948.55</v>
      </c>
      <c r="G2776" s="113">
        <v>38.6</v>
      </c>
      <c r="H2776" s="120">
        <f>'technical services'!H29</f>
        <v>0</v>
      </c>
      <c r="I2776" s="120">
        <f>'technical services'!I29</f>
        <v>1149839</v>
      </c>
      <c r="J2776" s="120">
        <f>'technical services'!J29</f>
        <v>1218829.3400000001</v>
      </c>
      <c r="K2776" s="123">
        <f>'technical services'!K29</f>
        <v>1291959.1004000001</v>
      </c>
    </row>
    <row r="2777" spans="1:11" s="116" customFormat="1" ht="15" x14ac:dyDescent="0.25">
      <c r="A2777" s="111"/>
      <c r="B2777" s="112"/>
      <c r="C2777" s="113"/>
      <c r="D2777" s="113"/>
      <c r="E2777" s="113"/>
      <c r="F2777" s="113"/>
      <c r="G2777" s="113"/>
      <c r="H2777" s="120">
        <f>'technical services'!H30</f>
        <v>0</v>
      </c>
      <c r="I2777" s="120">
        <f>'technical services'!I30</f>
        <v>0</v>
      </c>
      <c r="J2777" s="120">
        <f>'technical services'!J30</f>
        <v>0</v>
      </c>
      <c r="K2777" s="123">
        <f>'technical services'!K30</f>
        <v>0</v>
      </c>
    </row>
    <row r="2778" spans="1:11" s="116" customFormat="1" ht="15" x14ac:dyDescent="0.25">
      <c r="A2778" s="111"/>
      <c r="B2778" s="112" t="s">
        <v>128</v>
      </c>
      <c r="C2778" s="113"/>
      <c r="D2778" s="113"/>
      <c r="E2778" s="113"/>
      <c r="F2778" s="113"/>
      <c r="G2778" s="113"/>
      <c r="H2778" s="120">
        <f>'technical services'!H31</f>
        <v>0</v>
      </c>
      <c r="I2778" s="120">
        <f>'technical services'!I31</f>
        <v>0</v>
      </c>
      <c r="J2778" s="120">
        <f>'technical services'!J31</f>
        <v>0</v>
      </c>
      <c r="K2778" s="123">
        <f>'technical services'!K31</f>
        <v>0</v>
      </c>
    </row>
    <row r="2779" spans="1:11" s="116" customFormat="1" ht="15" x14ac:dyDescent="0.25">
      <c r="A2779" s="111"/>
      <c r="B2779" s="112" t="s">
        <v>129</v>
      </c>
      <c r="C2779" s="113"/>
      <c r="D2779" s="113"/>
      <c r="E2779" s="113"/>
      <c r="F2779" s="113"/>
      <c r="G2779" s="113"/>
      <c r="H2779" s="120">
        <f>'technical services'!H32</f>
        <v>0</v>
      </c>
      <c r="I2779" s="120">
        <f>'technical services'!I32</f>
        <v>0</v>
      </c>
      <c r="J2779" s="120">
        <f>'technical services'!J32</f>
        <v>0</v>
      </c>
      <c r="K2779" s="123">
        <f>'technical services'!K32</f>
        <v>0</v>
      </c>
    </row>
    <row r="2780" spans="1:11" s="116" customFormat="1" ht="15" x14ac:dyDescent="0.25">
      <c r="A2780" s="111"/>
      <c r="B2780" s="112"/>
      <c r="C2780" s="113"/>
      <c r="D2780" s="113"/>
      <c r="E2780" s="113"/>
      <c r="F2780" s="113"/>
      <c r="G2780" s="113"/>
      <c r="H2780" s="120">
        <f>'technical services'!H33</f>
        <v>0</v>
      </c>
      <c r="I2780" s="120">
        <f>'technical services'!I33</f>
        <v>0</v>
      </c>
      <c r="J2780" s="120">
        <f>'technical services'!J33</f>
        <v>0</v>
      </c>
      <c r="K2780" s="123">
        <f>'technical services'!K33</f>
        <v>0</v>
      </c>
    </row>
    <row r="2781" spans="1:11" x14ac:dyDescent="0.2">
      <c r="A2781" s="117" t="s">
        <v>1093</v>
      </c>
      <c r="B2781" s="118" t="s">
        <v>141</v>
      </c>
      <c r="C2781" s="119">
        <v>93282</v>
      </c>
      <c r="D2781" s="119">
        <v>0</v>
      </c>
      <c r="E2781" s="119">
        <v>0</v>
      </c>
      <c r="F2781" s="119">
        <v>93282</v>
      </c>
      <c r="G2781" s="119">
        <v>0</v>
      </c>
      <c r="H2781" s="120">
        <f>'technical services'!H34</f>
        <v>0</v>
      </c>
      <c r="I2781" s="120">
        <f>'technical services'!I34</f>
        <v>93282</v>
      </c>
      <c r="J2781" s="120">
        <f>'technical services'!J34</f>
        <v>98878.92</v>
      </c>
      <c r="K2781" s="123">
        <f>'technical services'!K34</f>
        <v>104811.65519999999</v>
      </c>
    </row>
    <row r="2782" spans="1:11" x14ac:dyDescent="0.2">
      <c r="A2782" s="117"/>
      <c r="B2782" s="118"/>
      <c r="C2782" s="119"/>
      <c r="D2782" s="119"/>
      <c r="E2782" s="119"/>
      <c r="F2782" s="119"/>
      <c r="G2782" s="119"/>
      <c r="H2782" s="120">
        <f>'technical services'!H35</f>
        <v>0</v>
      </c>
      <c r="I2782" s="120">
        <f>'technical services'!I35</f>
        <v>0</v>
      </c>
      <c r="J2782" s="120">
        <f>'technical services'!J35</f>
        <v>0</v>
      </c>
      <c r="K2782" s="123">
        <f>'technical services'!K35</f>
        <v>0</v>
      </c>
    </row>
    <row r="2783" spans="1:11" s="116" customFormat="1" ht="15" x14ac:dyDescent="0.25">
      <c r="A2783" s="111"/>
      <c r="B2783" s="112" t="s">
        <v>143</v>
      </c>
      <c r="C2783" s="113">
        <v>93282</v>
      </c>
      <c r="D2783" s="113">
        <v>0</v>
      </c>
      <c r="E2783" s="113">
        <v>0</v>
      </c>
      <c r="F2783" s="113">
        <v>93282</v>
      </c>
      <c r="G2783" s="113">
        <v>0</v>
      </c>
      <c r="H2783" s="120">
        <f>'technical services'!H36</f>
        <v>0</v>
      </c>
      <c r="I2783" s="120">
        <f>'technical services'!I36</f>
        <v>93282</v>
      </c>
      <c r="J2783" s="120">
        <f>'technical services'!J36</f>
        <v>98878.92</v>
      </c>
      <c r="K2783" s="123">
        <f>'technical services'!K36</f>
        <v>104811.65519999999</v>
      </c>
    </row>
    <row r="2784" spans="1:11" x14ac:dyDescent="0.2">
      <c r="A2784" s="117"/>
      <c r="B2784" s="118"/>
      <c r="C2784" s="119"/>
      <c r="D2784" s="119"/>
      <c r="E2784" s="119"/>
      <c r="F2784" s="119"/>
      <c r="G2784" s="119"/>
      <c r="H2784" s="120">
        <f>'technical services'!H37</f>
        <v>0</v>
      </c>
      <c r="I2784" s="120">
        <f>'technical services'!I37</f>
        <v>0</v>
      </c>
      <c r="J2784" s="120">
        <f>'technical services'!J37</f>
        <v>0</v>
      </c>
      <c r="K2784" s="123">
        <f>'technical services'!K37</f>
        <v>0</v>
      </c>
    </row>
    <row r="2785" spans="1:11" s="116" customFormat="1" ht="15" x14ac:dyDescent="0.25">
      <c r="A2785" s="111"/>
      <c r="B2785" s="112" t="s">
        <v>155</v>
      </c>
      <c r="C2785" s="113">
        <v>93282</v>
      </c>
      <c r="D2785" s="113">
        <v>0</v>
      </c>
      <c r="E2785" s="113">
        <v>0</v>
      </c>
      <c r="F2785" s="113">
        <v>93282</v>
      </c>
      <c r="G2785" s="113">
        <v>0</v>
      </c>
      <c r="H2785" s="120">
        <f>'technical services'!H38</f>
        <v>0</v>
      </c>
      <c r="I2785" s="120">
        <f>'technical services'!I38</f>
        <v>93282</v>
      </c>
      <c r="J2785" s="120">
        <f>'technical services'!J38</f>
        <v>98878.92</v>
      </c>
      <c r="K2785" s="123">
        <f>'technical services'!K38</f>
        <v>104811.65519999999</v>
      </c>
    </row>
    <row r="2786" spans="1:11" s="116" customFormat="1" ht="15" x14ac:dyDescent="0.25">
      <c r="A2786" s="111"/>
      <c r="B2786" s="112"/>
      <c r="C2786" s="113"/>
      <c r="D2786" s="113"/>
      <c r="E2786" s="113"/>
      <c r="F2786" s="113"/>
      <c r="G2786" s="113"/>
      <c r="H2786" s="120">
        <f>'technical services'!H39</f>
        <v>0</v>
      </c>
      <c r="I2786" s="120">
        <f>'technical services'!I39</f>
        <v>0</v>
      </c>
      <c r="J2786" s="120">
        <f>'technical services'!J39</f>
        <v>0</v>
      </c>
      <c r="K2786" s="123">
        <f>'technical services'!K39</f>
        <v>0</v>
      </c>
    </row>
    <row r="2787" spans="1:11" s="116" customFormat="1" ht="15" x14ac:dyDescent="0.25">
      <c r="A2787" s="111"/>
      <c r="B2787" s="112" t="s">
        <v>156</v>
      </c>
      <c r="C2787" s="113">
        <v>1243121</v>
      </c>
      <c r="D2787" s="113">
        <v>68364.06</v>
      </c>
      <c r="E2787" s="113">
        <v>443890.45</v>
      </c>
      <c r="F2787" s="113">
        <v>799230.55</v>
      </c>
      <c r="G2787" s="113">
        <v>35.700000000000003</v>
      </c>
      <c r="H2787" s="120">
        <f>'technical services'!H40</f>
        <v>0</v>
      </c>
      <c r="I2787" s="120">
        <f>'technical services'!I40</f>
        <v>1243121</v>
      </c>
      <c r="J2787" s="120">
        <f>'technical services'!J40</f>
        <v>1317708.26</v>
      </c>
      <c r="K2787" s="123">
        <f>'technical services'!K40</f>
        <v>1396770.7556</v>
      </c>
    </row>
    <row r="2788" spans="1:11" s="116" customFormat="1" ht="15" x14ac:dyDescent="0.25">
      <c r="A2788" s="111"/>
      <c r="B2788" s="112"/>
      <c r="C2788" s="113"/>
      <c r="D2788" s="113"/>
      <c r="E2788" s="113"/>
      <c r="F2788" s="113"/>
      <c r="G2788" s="113"/>
      <c r="H2788" s="120">
        <f>'technical services'!H41</f>
        <v>0</v>
      </c>
      <c r="I2788" s="120">
        <f>'technical services'!I41</f>
        <v>0</v>
      </c>
      <c r="J2788" s="120">
        <f>'technical services'!J41</f>
        <v>0</v>
      </c>
      <c r="K2788" s="123">
        <f>'technical services'!K41</f>
        <v>0</v>
      </c>
    </row>
    <row r="2789" spans="1:11" s="116" customFormat="1" ht="15" x14ac:dyDescent="0.25">
      <c r="A2789" s="111"/>
      <c r="B2789" s="112" t="s">
        <v>218</v>
      </c>
      <c r="C2789" s="113"/>
      <c r="D2789" s="113"/>
      <c r="E2789" s="113"/>
      <c r="F2789" s="113"/>
      <c r="G2789" s="113"/>
      <c r="H2789" s="120">
        <f>'technical services'!H42</f>
        <v>0</v>
      </c>
      <c r="I2789" s="120">
        <f>'technical services'!I42</f>
        <v>0</v>
      </c>
      <c r="J2789" s="120">
        <f>'technical services'!J42</f>
        <v>0</v>
      </c>
      <c r="K2789" s="123">
        <f>'technical services'!K42</f>
        <v>0</v>
      </c>
    </row>
    <row r="2790" spans="1:11" x14ac:dyDescent="0.2">
      <c r="A2790" s="117"/>
      <c r="B2790" s="118"/>
      <c r="C2790" s="119"/>
      <c r="D2790" s="119"/>
      <c r="E2790" s="119"/>
      <c r="F2790" s="119"/>
      <c r="G2790" s="119"/>
      <c r="H2790" s="120">
        <f>'technical services'!H43</f>
        <v>0</v>
      </c>
      <c r="I2790" s="120">
        <f>'technical services'!I43</f>
        <v>0</v>
      </c>
      <c r="J2790" s="120">
        <f>'technical services'!J43</f>
        <v>0</v>
      </c>
      <c r="K2790" s="123">
        <f>'technical services'!K43</f>
        <v>0</v>
      </c>
    </row>
    <row r="2791" spans="1:11" x14ac:dyDescent="0.2">
      <c r="A2791" s="117" t="s">
        <v>1094</v>
      </c>
      <c r="B2791" s="118" t="s">
        <v>231</v>
      </c>
      <c r="C2791" s="119">
        <v>2000</v>
      </c>
      <c r="D2791" s="119">
        <v>0</v>
      </c>
      <c r="E2791" s="119">
        <v>425.77</v>
      </c>
      <c r="F2791" s="119">
        <v>1574.23</v>
      </c>
      <c r="G2791" s="119">
        <v>21.28</v>
      </c>
      <c r="H2791" s="120">
        <f>'technical services'!H44</f>
        <v>0</v>
      </c>
      <c r="I2791" s="120">
        <f>'technical services'!I44</f>
        <v>2000</v>
      </c>
      <c r="J2791" s="120">
        <f>'technical services'!J44</f>
        <v>2120</v>
      </c>
      <c r="K2791" s="123">
        <f>'technical services'!K44</f>
        <v>2247.1999999999998</v>
      </c>
    </row>
    <row r="2792" spans="1:11" x14ac:dyDescent="0.2">
      <c r="A2792" s="117" t="s">
        <v>1095</v>
      </c>
      <c r="B2792" s="118" t="s">
        <v>243</v>
      </c>
      <c r="C2792" s="119">
        <v>0</v>
      </c>
      <c r="D2792" s="119">
        <v>648.77</v>
      </c>
      <c r="E2792" s="119">
        <v>4360.3100000000004</v>
      </c>
      <c r="F2792" s="119">
        <v>-4360.3100000000004</v>
      </c>
      <c r="G2792" s="119">
        <v>0</v>
      </c>
      <c r="H2792" s="120">
        <f>'technical services'!H45</f>
        <v>0</v>
      </c>
      <c r="I2792" s="120">
        <f>'technical services'!I45</f>
        <v>0</v>
      </c>
      <c r="J2792" s="120">
        <f>'technical services'!J45</f>
        <v>0</v>
      </c>
      <c r="K2792" s="123">
        <f>'technical services'!K45</f>
        <v>0</v>
      </c>
    </row>
    <row r="2793" spans="1:11" x14ac:dyDescent="0.2">
      <c r="A2793" s="117" t="s">
        <v>1096</v>
      </c>
      <c r="B2793" s="118" t="s">
        <v>244</v>
      </c>
      <c r="C2793" s="119">
        <v>75782</v>
      </c>
      <c r="D2793" s="119">
        <v>0</v>
      </c>
      <c r="E2793" s="119">
        <v>0</v>
      </c>
      <c r="F2793" s="119">
        <v>75782</v>
      </c>
      <c r="G2793" s="119">
        <v>0</v>
      </c>
      <c r="H2793" s="120">
        <f>'technical services'!H46</f>
        <v>0</v>
      </c>
      <c r="I2793" s="120">
        <f>'technical services'!I46</f>
        <v>75782</v>
      </c>
      <c r="J2793" s="120">
        <f>'technical services'!J46</f>
        <v>80328.92</v>
      </c>
      <c r="K2793" s="123">
        <f>'technical services'!K46</f>
        <v>85148.655199999994</v>
      </c>
    </row>
    <row r="2794" spans="1:11" x14ac:dyDescent="0.2">
      <c r="A2794" s="117" t="s">
        <v>1097</v>
      </c>
      <c r="B2794" s="118" t="s">
        <v>244</v>
      </c>
      <c r="C2794" s="119">
        <v>69507</v>
      </c>
      <c r="D2794" s="119">
        <v>27736.82</v>
      </c>
      <c r="E2794" s="119">
        <v>106919.21</v>
      </c>
      <c r="F2794" s="119">
        <v>-37412.21</v>
      </c>
      <c r="G2794" s="119">
        <v>153.82</v>
      </c>
      <c r="H2794" s="120">
        <f>'technical services'!H47</f>
        <v>0</v>
      </c>
      <c r="I2794" s="120">
        <f>'technical services'!I47</f>
        <v>69507</v>
      </c>
      <c r="J2794" s="120">
        <f>'technical services'!J47</f>
        <v>73677.42</v>
      </c>
      <c r="K2794" s="123">
        <f>'technical services'!K47</f>
        <v>78098.065199999997</v>
      </c>
    </row>
    <row r="2795" spans="1:11" x14ac:dyDescent="0.2">
      <c r="A2795" s="117" t="s">
        <v>1098</v>
      </c>
      <c r="B2795" s="118" t="s">
        <v>245</v>
      </c>
      <c r="C2795" s="119">
        <v>20000</v>
      </c>
      <c r="D2795" s="119">
        <v>0</v>
      </c>
      <c r="E2795" s="119">
        <v>0</v>
      </c>
      <c r="F2795" s="119">
        <v>20000</v>
      </c>
      <c r="G2795" s="119">
        <v>0</v>
      </c>
      <c r="H2795" s="120">
        <f>'technical services'!H48</f>
        <v>0</v>
      </c>
      <c r="I2795" s="120">
        <f>'technical services'!I48</f>
        <v>20000</v>
      </c>
      <c r="J2795" s="120">
        <f>'technical services'!J48</f>
        <v>21200</v>
      </c>
      <c r="K2795" s="123">
        <f>'technical services'!K48</f>
        <v>22472</v>
      </c>
    </row>
    <row r="2796" spans="1:11" x14ac:dyDescent="0.2">
      <c r="A2796" s="117" t="s">
        <v>1099</v>
      </c>
      <c r="B2796" s="118" t="s">
        <v>248</v>
      </c>
      <c r="C2796" s="119">
        <v>32921</v>
      </c>
      <c r="D2796" s="119">
        <v>0</v>
      </c>
      <c r="E2796" s="119">
        <v>1000</v>
      </c>
      <c r="F2796" s="119">
        <v>31921</v>
      </c>
      <c r="G2796" s="119">
        <v>3.03</v>
      </c>
      <c r="H2796" s="120">
        <f>'technical services'!H49</f>
        <v>0</v>
      </c>
      <c r="I2796" s="120">
        <f>'technical services'!I49</f>
        <v>32921</v>
      </c>
      <c r="J2796" s="120">
        <f>'technical services'!J49</f>
        <v>34896.26</v>
      </c>
      <c r="K2796" s="123">
        <f>'technical services'!K49</f>
        <v>36990.035600000003</v>
      </c>
    </row>
    <row r="2797" spans="1:11" x14ac:dyDescent="0.2">
      <c r="A2797" s="117"/>
      <c r="B2797" s="118"/>
      <c r="C2797" s="119"/>
      <c r="D2797" s="119"/>
      <c r="E2797" s="119"/>
      <c r="F2797" s="119"/>
      <c r="G2797" s="119"/>
      <c r="H2797" s="120">
        <f>'technical services'!H50</f>
        <v>0</v>
      </c>
      <c r="I2797" s="120">
        <f>'technical services'!I50</f>
        <v>0</v>
      </c>
      <c r="J2797" s="120">
        <f>'technical services'!J50</f>
        <v>0</v>
      </c>
      <c r="K2797" s="123">
        <f>'technical services'!K50</f>
        <v>0</v>
      </c>
    </row>
    <row r="2798" spans="1:11" s="116" customFormat="1" ht="15" x14ac:dyDescent="0.25">
      <c r="A2798" s="111"/>
      <c r="B2798" s="112" t="s">
        <v>250</v>
      </c>
      <c r="C2798" s="113">
        <v>200210</v>
      </c>
      <c r="D2798" s="113">
        <v>28385.59</v>
      </c>
      <c r="E2798" s="113">
        <v>112705.29</v>
      </c>
      <c r="F2798" s="113">
        <v>87504.71</v>
      </c>
      <c r="G2798" s="113">
        <v>56.29</v>
      </c>
      <c r="H2798" s="120">
        <f>'technical services'!H51</f>
        <v>0</v>
      </c>
      <c r="I2798" s="120">
        <f>'technical services'!I51</f>
        <v>200210</v>
      </c>
      <c r="J2798" s="120">
        <f>'technical services'!J51</f>
        <v>212222.6</v>
      </c>
      <c r="K2798" s="123">
        <f>'technical services'!K51</f>
        <v>224955.95600000001</v>
      </c>
    </row>
    <row r="2799" spans="1:11" s="116" customFormat="1" ht="15" x14ac:dyDescent="0.25">
      <c r="A2799" s="111"/>
      <c r="B2799" s="112"/>
      <c r="C2799" s="113"/>
      <c r="D2799" s="113"/>
      <c r="E2799" s="113"/>
      <c r="F2799" s="113"/>
      <c r="G2799" s="113"/>
      <c r="H2799" s="120">
        <f>'technical services'!H52</f>
        <v>0</v>
      </c>
      <c r="I2799" s="120">
        <f>'technical services'!I52</f>
        <v>0</v>
      </c>
      <c r="J2799" s="120">
        <f>'technical services'!J52</f>
        <v>0</v>
      </c>
      <c r="K2799" s="123">
        <f>'technical services'!K52</f>
        <v>0</v>
      </c>
    </row>
    <row r="2800" spans="1:11" s="116" customFormat="1" ht="15" x14ac:dyDescent="0.25">
      <c r="A2800" s="111"/>
      <c r="B2800" s="112" t="s">
        <v>251</v>
      </c>
      <c r="C2800" s="113"/>
      <c r="D2800" s="113"/>
      <c r="E2800" s="113"/>
      <c r="F2800" s="113"/>
      <c r="G2800" s="113"/>
      <c r="H2800" s="120">
        <f>'technical services'!H53</f>
        <v>0</v>
      </c>
      <c r="I2800" s="120">
        <f>'technical services'!I53</f>
        <v>0</v>
      </c>
      <c r="J2800" s="120">
        <f>'technical services'!J53</f>
        <v>0</v>
      </c>
      <c r="K2800" s="123">
        <f>'technical services'!K53</f>
        <v>0</v>
      </c>
    </row>
    <row r="2801" spans="1:11" x14ac:dyDescent="0.2">
      <c r="A2801" s="117"/>
      <c r="B2801" s="118"/>
      <c r="C2801" s="119"/>
      <c r="D2801" s="119"/>
      <c r="E2801" s="119"/>
      <c r="F2801" s="119"/>
      <c r="G2801" s="119"/>
      <c r="H2801" s="120">
        <f>'technical services'!H54</f>
        <v>0</v>
      </c>
      <c r="I2801" s="120">
        <f>'technical services'!I54</f>
        <v>0</v>
      </c>
      <c r="J2801" s="120">
        <f>'technical services'!J54</f>
        <v>0</v>
      </c>
      <c r="K2801" s="123">
        <f>'technical services'!K54</f>
        <v>0</v>
      </c>
    </row>
    <row r="2802" spans="1:11" x14ac:dyDescent="0.2">
      <c r="A2802" s="117" t="s">
        <v>1100</v>
      </c>
      <c r="B2802" s="118" t="s">
        <v>253</v>
      </c>
      <c r="C2802" s="119">
        <v>1306377</v>
      </c>
      <c r="D2802" s="119">
        <v>168482.78</v>
      </c>
      <c r="E2802" s="119">
        <v>934333.39</v>
      </c>
      <c r="F2802" s="119">
        <v>372043.61</v>
      </c>
      <c r="G2802" s="119">
        <v>71.52</v>
      </c>
      <c r="H2802" s="120">
        <f>'technical services'!H55</f>
        <v>550000</v>
      </c>
      <c r="I2802" s="120">
        <f>'technical services'!I55</f>
        <v>1856377</v>
      </c>
      <c r="J2802" s="120">
        <f>'technical services'!J55</f>
        <v>1967759.62</v>
      </c>
      <c r="K2802" s="123">
        <f>'technical services'!K55</f>
        <v>2085825.1972000001</v>
      </c>
    </row>
    <row r="2803" spans="1:11" x14ac:dyDescent="0.2">
      <c r="A2803" s="117"/>
      <c r="B2803" s="118"/>
      <c r="C2803" s="119"/>
      <c r="D2803" s="119"/>
      <c r="E2803" s="119"/>
      <c r="F2803" s="119"/>
      <c r="G2803" s="119"/>
      <c r="H2803" s="120">
        <f>'technical services'!H56</f>
        <v>0</v>
      </c>
      <c r="I2803" s="120">
        <f>'technical services'!I56</f>
        <v>0</v>
      </c>
      <c r="J2803" s="120">
        <f>'technical services'!J56</f>
        <v>0</v>
      </c>
      <c r="K2803" s="123">
        <f>'technical services'!K56</f>
        <v>0</v>
      </c>
    </row>
    <row r="2804" spans="1:11" s="116" customFormat="1" ht="15" x14ac:dyDescent="0.25">
      <c r="A2804" s="111"/>
      <c r="B2804" s="112" t="s">
        <v>255</v>
      </c>
      <c r="C2804" s="113">
        <v>1306377</v>
      </c>
      <c r="D2804" s="113">
        <v>168482.78</v>
      </c>
      <c r="E2804" s="113">
        <v>934333.39</v>
      </c>
      <c r="F2804" s="113">
        <v>372043.61</v>
      </c>
      <c r="G2804" s="113">
        <v>71.52</v>
      </c>
      <c r="H2804" s="120">
        <f>'technical services'!H57</f>
        <v>550000</v>
      </c>
      <c r="I2804" s="120">
        <f>'technical services'!I57</f>
        <v>1856377</v>
      </c>
      <c r="J2804" s="120">
        <f>'technical services'!J57</f>
        <v>1967759.62</v>
      </c>
      <c r="K2804" s="123">
        <f>'technical services'!K57</f>
        <v>2085825.1972000001</v>
      </c>
    </row>
    <row r="2805" spans="1:11" x14ac:dyDescent="0.2">
      <c r="A2805" s="117"/>
      <c r="B2805" s="118"/>
      <c r="C2805" s="119"/>
      <c r="D2805" s="119"/>
      <c r="E2805" s="119"/>
      <c r="F2805" s="119"/>
      <c r="G2805" s="119"/>
      <c r="H2805" s="120">
        <f>'technical services'!H58</f>
        <v>0</v>
      </c>
      <c r="I2805" s="120">
        <f>'technical services'!I58</f>
        <v>0</v>
      </c>
      <c r="J2805" s="120">
        <f>'technical services'!J58</f>
        <v>0</v>
      </c>
      <c r="K2805" s="123">
        <f>'technical services'!K58</f>
        <v>0</v>
      </c>
    </row>
    <row r="2806" spans="1:11" s="116" customFormat="1" ht="15" x14ac:dyDescent="0.25">
      <c r="A2806" s="111"/>
      <c r="B2806" s="112" t="s">
        <v>281</v>
      </c>
      <c r="C2806" s="113">
        <v>2749708</v>
      </c>
      <c r="D2806" s="113">
        <v>265232.43</v>
      </c>
      <c r="E2806" s="113">
        <v>1490929.13</v>
      </c>
      <c r="F2806" s="113">
        <v>1258778.8700000001</v>
      </c>
      <c r="G2806" s="113">
        <v>54.22</v>
      </c>
      <c r="H2806" s="120">
        <f>'technical services'!H59</f>
        <v>550000</v>
      </c>
      <c r="I2806" s="120">
        <f>'technical services'!I59</f>
        <v>3299708</v>
      </c>
      <c r="J2806" s="120">
        <f>'technical services'!J59</f>
        <v>3497690.4800000004</v>
      </c>
      <c r="K2806" s="123">
        <f>'technical services'!K59</f>
        <v>3707551.9088000003</v>
      </c>
    </row>
    <row r="2807" spans="1:11" x14ac:dyDescent="0.2">
      <c r="A2807" s="117"/>
      <c r="B2807" s="118"/>
      <c r="C2807" s="119"/>
      <c r="D2807" s="119"/>
      <c r="E2807" s="119"/>
      <c r="F2807" s="119"/>
      <c r="G2807" s="119"/>
      <c r="H2807" s="120">
        <f>'technical services'!H60</f>
        <v>0</v>
      </c>
      <c r="I2807" s="120">
        <f>'technical services'!I60</f>
        <v>0</v>
      </c>
      <c r="J2807" s="120">
        <f>'technical services'!J60</f>
        <v>0</v>
      </c>
      <c r="K2807" s="123">
        <f>'technical services'!K60</f>
        <v>0</v>
      </c>
    </row>
    <row r="2808" spans="1:11" s="116" customFormat="1" ht="15" x14ac:dyDescent="0.25">
      <c r="A2808" s="111"/>
      <c r="B2808" s="112" t="s">
        <v>1101</v>
      </c>
      <c r="C2808" s="113"/>
      <c r="D2808" s="113"/>
      <c r="E2808" s="113"/>
      <c r="F2808" s="113"/>
      <c r="G2808" s="113"/>
      <c r="H2808" s="120">
        <f>'technical services'!H61</f>
        <v>0</v>
      </c>
      <c r="I2808" s="120">
        <f>'technical services'!I61</f>
        <v>0</v>
      </c>
      <c r="J2808" s="120">
        <f>'technical services'!J61</f>
        <v>0</v>
      </c>
      <c r="K2808" s="123">
        <f>'technical services'!K61</f>
        <v>0</v>
      </c>
    </row>
    <row r="2809" spans="1:11" s="116" customFormat="1" ht="15" x14ac:dyDescent="0.25">
      <c r="A2809" s="111"/>
      <c r="B2809" s="112" t="s">
        <v>92</v>
      </c>
      <c r="C2809" s="113"/>
      <c r="D2809" s="113"/>
      <c r="E2809" s="113"/>
      <c r="F2809" s="113"/>
      <c r="G2809" s="113"/>
      <c r="H2809" s="120">
        <f>'technical services'!H62</f>
        <v>0</v>
      </c>
      <c r="I2809" s="120">
        <f>'technical services'!I62</f>
        <v>0</v>
      </c>
      <c r="J2809" s="120">
        <f>'technical services'!J62</f>
        <v>0</v>
      </c>
      <c r="K2809" s="123">
        <f>'technical services'!K62</f>
        <v>0</v>
      </c>
    </row>
    <row r="2810" spans="1:11" s="116" customFormat="1" ht="15" x14ac:dyDescent="0.25">
      <c r="A2810" s="111"/>
      <c r="B2810" s="112" t="s">
        <v>93</v>
      </c>
      <c r="C2810" s="113"/>
      <c r="D2810" s="113"/>
      <c r="E2810" s="113"/>
      <c r="F2810" s="113"/>
      <c r="G2810" s="113"/>
      <c r="H2810" s="120">
        <f>'technical services'!H63</f>
        <v>0</v>
      </c>
      <c r="I2810" s="120">
        <f>'technical services'!I63</f>
        <v>0</v>
      </c>
      <c r="J2810" s="120">
        <f>'technical services'!J63</f>
        <v>0</v>
      </c>
      <c r="K2810" s="123">
        <f>'technical services'!K63</f>
        <v>0</v>
      </c>
    </row>
    <row r="2811" spans="1:11" s="116" customFormat="1" ht="15" x14ac:dyDescent="0.25">
      <c r="A2811" s="111"/>
      <c r="B2811" s="112" t="s">
        <v>128</v>
      </c>
      <c r="C2811" s="113"/>
      <c r="D2811" s="113"/>
      <c r="E2811" s="113"/>
      <c r="F2811" s="113"/>
      <c r="G2811" s="113"/>
      <c r="H2811" s="120">
        <f>'technical services'!H64</f>
        <v>0</v>
      </c>
      <c r="I2811" s="120">
        <f>'technical services'!I64</f>
        <v>0</v>
      </c>
      <c r="J2811" s="120">
        <f>'technical services'!J64</f>
        <v>0</v>
      </c>
      <c r="K2811" s="123">
        <f>'technical services'!K64</f>
        <v>0</v>
      </c>
    </row>
    <row r="2812" spans="1:11" s="116" customFormat="1" ht="15" x14ac:dyDescent="0.25">
      <c r="A2812" s="111"/>
      <c r="B2812" s="112" t="s">
        <v>129</v>
      </c>
      <c r="C2812" s="113"/>
      <c r="D2812" s="113"/>
      <c r="E2812" s="113"/>
      <c r="F2812" s="113"/>
      <c r="G2812" s="113"/>
      <c r="H2812" s="120">
        <f>'technical services'!H65</f>
        <v>0</v>
      </c>
      <c r="I2812" s="120">
        <f>'technical services'!I65</f>
        <v>0</v>
      </c>
      <c r="J2812" s="120">
        <f>'technical services'!J65</f>
        <v>0</v>
      </c>
      <c r="K2812" s="123">
        <f>'technical services'!K65</f>
        <v>0</v>
      </c>
    </row>
    <row r="2813" spans="1:11" x14ac:dyDescent="0.2">
      <c r="A2813" s="117"/>
      <c r="B2813" s="118"/>
      <c r="C2813" s="119"/>
      <c r="D2813" s="119"/>
      <c r="E2813" s="119"/>
      <c r="F2813" s="119"/>
      <c r="G2813" s="119"/>
      <c r="H2813" s="120">
        <f>'technical services'!H66</f>
        <v>0</v>
      </c>
      <c r="I2813" s="120">
        <f>'technical services'!I66</f>
        <v>0</v>
      </c>
      <c r="J2813" s="120">
        <f>'technical services'!J66</f>
        <v>0</v>
      </c>
      <c r="K2813" s="123">
        <f>'technical services'!K66</f>
        <v>0</v>
      </c>
    </row>
    <row r="2814" spans="1:11" x14ac:dyDescent="0.2">
      <c r="A2814" s="117" t="s">
        <v>1102</v>
      </c>
      <c r="B2814" s="118" t="s">
        <v>130</v>
      </c>
      <c r="C2814" s="119">
        <v>2250293</v>
      </c>
      <c r="D2814" s="119">
        <v>149776.38</v>
      </c>
      <c r="E2814" s="119">
        <v>858335.01</v>
      </c>
      <c r="F2814" s="119">
        <v>1391957.99</v>
      </c>
      <c r="G2814" s="119">
        <v>38.14</v>
      </c>
      <c r="H2814" s="120">
        <f>'technical services'!H67</f>
        <v>0</v>
      </c>
      <c r="I2814" s="120">
        <f>'technical services'!I67</f>
        <v>2250293</v>
      </c>
      <c r="J2814" s="120">
        <f>'technical services'!J67</f>
        <v>2385310.58</v>
      </c>
      <c r="K2814" s="123">
        <f>'technical services'!K67</f>
        <v>2528429.2148000002</v>
      </c>
    </row>
    <row r="2815" spans="1:11" x14ac:dyDescent="0.2">
      <c r="A2815" s="117" t="s">
        <v>1103</v>
      </c>
      <c r="B2815" s="118" t="s">
        <v>131</v>
      </c>
      <c r="C2815" s="119">
        <v>242005</v>
      </c>
      <c r="D2815" s="119">
        <v>19366.09</v>
      </c>
      <c r="E2815" s="119">
        <v>55890.12</v>
      </c>
      <c r="F2815" s="119">
        <v>186114.88</v>
      </c>
      <c r="G2815" s="119">
        <v>23.09</v>
      </c>
      <c r="H2815" s="120">
        <f>'technical services'!H68</f>
        <v>0</v>
      </c>
      <c r="I2815" s="120">
        <f>'technical services'!I68</f>
        <v>242005</v>
      </c>
      <c r="J2815" s="120">
        <f>'technical services'!J68</f>
        <v>256525.3</v>
      </c>
      <c r="K2815" s="123">
        <f>'technical services'!K68</f>
        <v>271916.81799999997</v>
      </c>
    </row>
    <row r="2816" spans="1:11" x14ac:dyDescent="0.2">
      <c r="A2816" s="117" t="s">
        <v>1104</v>
      </c>
      <c r="B2816" s="118" t="s">
        <v>132</v>
      </c>
      <c r="C2816" s="119">
        <v>14100</v>
      </c>
      <c r="D2816" s="119">
        <v>1175</v>
      </c>
      <c r="E2816" s="119">
        <v>7050</v>
      </c>
      <c r="F2816" s="119">
        <v>7050</v>
      </c>
      <c r="G2816" s="119">
        <v>50</v>
      </c>
      <c r="H2816" s="120">
        <f>'technical services'!H69</f>
        <v>0</v>
      </c>
      <c r="I2816" s="120">
        <f>'technical services'!I69</f>
        <v>14100</v>
      </c>
      <c r="J2816" s="120">
        <f>'technical services'!J69</f>
        <v>14946</v>
      </c>
      <c r="K2816" s="123">
        <f>'technical services'!K69</f>
        <v>15842.76</v>
      </c>
    </row>
    <row r="2817" spans="1:11" x14ac:dyDescent="0.2">
      <c r="A2817" s="117" t="s">
        <v>1105</v>
      </c>
      <c r="B2817" s="118" t="s">
        <v>133</v>
      </c>
      <c r="C2817" s="119">
        <v>12528</v>
      </c>
      <c r="D2817" s="119">
        <v>0</v>
      </c>
      <c r="E2817" s="119">
        <v>0</v>
      </c>
      <c r="F2817" s="119">
        <v>12528</v>
      </c>
      <c r="G2817" s="119">
        <v>0</v>
      </c>
      <c r="H2817" s="120">
        <f>'technical services'!H70</f>
        <v>0</v>
      </c>
      <c r="I2817" s="120">
        <f>'technical services'!I70</f>
        <v>12528</v>
      </c>
      <c r="J2817" s="120">
        <f>'technical services'!J70</f>
        <v>13279.68</v>
      </c>
      <c r="K2817" s="123">
        <f>'technical services'!K70</f>
        <v>14076.460800000001</v>
      </c>
    </row>
    <row r="2818" spans="1:11" x14ac:dyDescent="0.2">
      <c r="A2818" s="117" t="s">
        <v>1106</v>
      </c>
      <c r="B2818" s="118" t="s">
        <v>135</v>
      </c>
      <c r="C2818" s="119">
        <v>72703</v>
      </c>
      <c r="D2818" s="119">
        <v>0</v>
      </c>
      <c r="E2818" s="119">
        <v>40256.050000000003</v>
      </c>
      <c r="F2818" s="119">
        <v>32446.95</v>
      </c>
      <c r="G2818" s="119">
        <v>55.37</v>
      </c>
      <c r="H2818" s="120">
        <f>'technical services'!H71</f>
        <v>0</v>
      </c>
      <c r="I2818" s="120">
        <f>'technical services'!I71</f>
        <v>72703</v>
      </c>
      <c r="J2818" s="120">
        <f>'technical services'!J71</f>
        <v>77065.179999999993</v>
      </c>
      <c r="K2818" s="123">
        <f>'technical services'!K71</f>
        <v>81689.090799999991</v>
      </c>
    </row>
    <row r="2819" spans="1:11" x14ac:dyDescent="0.2">
      <c r="A2819" s="117" t="s">
        <v>1107</v>
      </c>
      <c r="B2819" s="118" t="s">
        <v>136</v>
      </c>
      <c r="C2819" s="119">
        <v>81810</v>
      </c>
      <c r="D2819" s="119">
        <v>7075.76</v>
      </c>
      <c r="E2819" s="119">
        <v>42454.559999999998</v>
      </c>
      <c r="F2819" s="119">
        <v>39355.440000000002</v>
      </c>
      <c r="G2819" s="119">
        <v>51.89</v>
      </c>
      <c r="H2819" s="120">
        <f>'technical services'!H72</f>
        <v>0</v>
      </c>
      <c r="I2819" s="120">
        <f>'technical services'!I72</f>
        <v>81810</v>
      </c>
      <c r="J2819" s="120">
        <f>'technical services'!J72</f>
        <v>86718.6</v>
      </c>
      <c r="K2819" s="123">
        <f>'technical services'!K72</f>
        <v>91921.716</v>
      </c>
    </row>
    <row r="2820" spans="1:11" x14ac:dyDescent="0.2">
      <c r="A2820" s="117" t="s">
        <v>1108</v>
      </c>
      <c r="B2820" s="118" t="s">
        <v>137</v>
      </c>
      <c r="C2820" s="119">
        <v>91041</v>
      </c>
      <c r="D2820" s="119">
        <v>4068.38</v>
      </c>
      <c r="E2820" s="119">
        <v>16674.52</v>
      </c>
      <c r="F2820" s="119">
        <v>74366.48</v>
      </c>
      <c r="G2820" s="119">
        <v>18.309999999999999</v>
      </c>
      <c r="H2820" s="120">
        <f>'technical services'!H73</f>
        <v>0</v>
      </c>
      <c r="I2820" s="120">
        <f>'technical services'!I73</f>
        <v>91041</v>
      </c>
      <c r="J2820" s="120">
        <f>'technical services'!J73</f>
        <v>96503.46</v>
      </c>
      <c r="K2820" s="123">
        <f>'technical services'!K73</f>
        <v>102293.6676</v>
      </c>
    </row>
    <row r="2821" spans="1:11" x14ac:dyDescent="0.2">
      <c r="A2821" s="117" t="s">
        <v>1109</v>
      </c>
      <c r="B2821" s="118" t="s">
        <v>140</v>
      </c>
      <c r="C2821" s="119">
        <v>0</v>
      </c>
      <c r="D2821" s="119">
        <v>0</v>
      </c>
      <c r="E2821" s="119">
        <v>10139.17</v>
      </c>
      <c r="F2821" s="119">
        <v>-10139.17</v>
      </c>
      <c r="G2821" s="119">
        <v>0</v>
      </c>
      <c r="H2821" s="120">
        <f>'technical services'!H74</f>
        <v>0</v>
      </c>
      <c r="I2821" s="120">
        <f>'technical services'!I74</f>
        <v>0</v>
      </c>
      <c r="J2821" s="120">
        <f>'technical services'!J74</f>
        <v>0</v>
      </c>
      <c r="K2821" s="123">
        <f>'technical services'!K74</f>
        <v>0</v>
      </c>
    </row>
    <row r="2822" spans="1:11" x14ac:dyDescent="0.2">
      <c r="A2822" s="117" t="s">
        <v>1110</v>
      </c>
      <c r="B2822" s="118" t="s">
        <v>141</v>
      </c>
      <c r="C2822" s="119">
        <v>0</v>
      </c>
      <c r="D2822" s="119">
        <v>673.04</v>
      </c>
      <c r="E2822" s="119">
        <v>3028.66</v>
      </c>
      <c r="F2822" s="119">
        <v>-3028.66</v>
      </c>
      <c r="G2822" s="119">
        <v>0</v>
      </c>
      <c r="H2822" s="120">
        <f>'technical services'!H75</f>
        <v>0</v>
      </c>
      <c r="I2822" s="120">
        <f>'technical services'!I75</f>
        <v>0</v>
      </c>
      <c r="J2822" s="120">
        <f>'technical services'!J75</f>
        <v>0</v>
      </c>
      <c r="K2822" s="123">
        <f>'technical services'!K75</f>
        <v>0</v>
      </c>
    </row>
    <row r="2823" spans="1:11" x14ac:dyDescent="0.2">
      <c r="A2823" s="117"/>
      <c r="B2823" s="118"/>
      <c r="C2823" s="119"/>
      <c r="D2823" s="119"/>
      <c r="E2823" s="119"/>
      <c r="F2823" s="119"/>
      <c r="G2823" s="119"/>
      <c r="H2823" s="120">
        <f>'technical services'!H76</f>
        <v>0</v>
      </c>
      <c r="I2823" s="120">
        <f>'technical services'!I76</f>
        <v>0</v>
      </c>
      <c r="J2823" s="120">
        <f>'technical services'!J76</f>
        <v>0</v>
      </c>
      <c r="K2823" s="123">
        <f>'technical services'!K76</f>
        <v>0</v>
      </c>
    </row>
    <row r="2824" spans="1:11" s="116" customFormat="1" ht="15" x14ac:dyDescent="0.25">
      <c r="A2824" s="111"/>
      <c r="B2824" s="112" t="s">
        <v>143</v>
      </c>
      <c r="C2824" s="113">
        <v>2764480</v>
      </c>
      <c r="D2824" s="113">
        <v>182134.65</v>
      </c>
      <c r="E2824" s="113">
        <v>1033828.09</v>
      </c>
      <c r="F2824" s="113">
        <v>1730651.91</v>
      </c>
      <c r="G2824" s="113">
        <v>37.39</v>
      </c>
      <c r="H2824" s="120">
        <f>'technical services'!H77</f>
        <v>0</v>
      </c>
      <c r="I2824" s="120">
        <f>'technical services'!I77</f>
        <v>2764480</v>
      </c>
      <c r="J2824" s="120">
        <f>'technical services'!J77</f>
        <v>2930348.8</v>
      </c>
      <c r="K2824" s="123">
        <f>'technical services'!K77</f>
        <v>3106169.7279999997</v>
      </c>
    </row>
    <row r="2825" spans="1:11" s="116" customFormat="1" ht="15" x14ac:dyDescent="0.25">
      <c r="A2825" s="111"/>
      <c r="B2825" s="112"/>
      <c r="C2825" s="113"/>
      <c r="D2825" s="113"/>
      <c r="E2825" s="113"/>
      <c r="F2825" s="113"/>
      <c r="G2825" s="113"/>
      <c r="H2825" s="120">
        <f>'technical services'!H78</f>
        <v>0</v>
      </c>
      <c r="I2825" s="120">
        <f>'technical services'!I78</f>
        <v>0</v>
      </c>
      <c r="J2825" s="120">
        <f>'technical services'!J78</f>
        <v>0</v>
      </c>
      <c r="K2825" s="123">
        <f>'technical services'!K78</f>
        <v>0</v>
      </c>
    </row>
    <row r="2826" spans="1:11" s="116" customFormat="1" ht="15" x14ac:dyDescent="0.25">
      <c r="A2826" s="111"/>
      <c r="B2826" s="112" t="s">
        <v>144</v>
      </c>
      <c r="C2826" s="113"/>
      <c r="D2826" s="113"/>
      <c r="E2826" s="113"/>
      <c r="F2826" s="113"/>
      <c r="G2826" s="113"/>
      <c r="H2826" s="120">
        <f>'technical services'!H79</f>
        <v>0</v>
      </c>
      <c r="I2826" s="120">
        <f>'technical services'!I79</f>
        <v>0</v>
      </c>
      <c r="J2826" s="120">
        <f>'technical services'!J79</f>
        <v>0</v>
      </c>
      <c r="K2826" s="123">
        <f>'technical services'!K79</f>
        <v>0</v>
      </c>
    </row>
    <row r="2827" spans="1:11" s="116" customFormat="1" ht="15" x14ac:dyDescent="0.25">
      <c r="A2827" s="111"/>
      <c r="B2827" s="112"/>
      <c r="C2827" s="113"/>
      <c r="D2827" s="113"/>
      <c r="E2827" s="113"/>
      <c r="F2827" s="113"/>
      <c r="G2827" s="113"/>
      <c r="H2827" s="120">
        <f>'technical services'!H80</f>
        <v>0</v>
      </c>
      <c r="I2827" s="120">
        <f>'technical services'!I80</f>
        <v>0</v>
      </c>
      <c r="J2827" s="120">
        <f>'technical services'!J80</f>
        <v>0</v>
      </c>
      <c r="K2827" s="123">
        <f>'technical services'!K80</f>
        <v>0</v>
      </c>
    </row>
    <row r="2828" spans="1:11" x14ac:dyDescent="0.2">
      <c r="A2828" s="117" t="s">
        <v>1111</v>
      </c>
      <c r="B2828" s="118" t="s">
        <v>145</v>
      </c>
      <c r="C2828" s="119">
        <v>762</v>
      </c>
      <c r="D2828" s="119">
        <v>70</v>
      </c>
      <c r="E2828" s="119">
        <v>402.5</v>
      </c>
      <c r="F2828" s="119">
        <v>359.5</v>
      </c>
      <c r="G2828" s="119">
        <v>52.82</v>
      </c>
      <c r="H2828" s="120">
        <f>'technical services'!H81</f>
        <v>0</v>
      </c>
      <c r="I2828" s="120">
        <f>'technical services'!I81</f>
        <v>762</v>
      </c>
      <c r="J2828" s="120">
        <f>'technical services'!J81</f>
        <v>807.72</v>
      </c>
      <c r="K2828" s="123">
        <f>'technical services'!K81</f>
        <v>856.18320000000006</v>
      </c>
    </row>
    <row r="2829" spans="1:11" x14ac:dyDescent="0.2">
      <c r="A2829" s="117" t="s">
        <v>1112</v>
      </c>
      <c r="B2829" s="118" t="s">
        <v>146</v>
      </c>
      <c r="C2829" s="119">
        <v>100786</v>
      </c>
      <c r="D2829" s="119">
        <v>10970.4</v>
      </c>
      <c r="E2829" s="119">
        <v>51907.199999999997</v>
      </c>
      <c r="F2829" s="119">
        <v>48878.8</v>
      </c>
      <c r="G2829" s="119">
        <v>51.5</v>
      </c>
      <c r="H2829" s="120">
        <f>'technical services'!H82</f>
        <v>0</v>
      </c>
      <c r="I2829" s="120">
        <f>'technical services'!I82</f>
        <v>100786</v>
      </c>
      <c r="J2829" s="120">
        <f>'technical services'!J82</f>
        <v>106833.16</v>
      </c>
      <c r="K2829" s="123">
        <f>'technical services'!K82</f>
        <v>113243.1496</v>
      </c>
    </row>
    <row r="2830" spans="1:11" x14ac:dyDescent="0.2">
      <c r="A2830" s="117" t="s">
        <v>1113</v>
      </c>
      <c r="B2830" s="118" t="s">
        <v>147</v>
      </c>
      <c r="C2830" s="119">
        <v>486510</v>
      </c>
      <c r="D2830" s="119">
        <v>29690.81</v>
      </c>
      <c r="E2830" s="119">
        <v>173704.62</v>
      </c>
      <c r="F2830" s="119">
        <v>312805.38</v>
      </c>
      <c r="G2830" s="119">
        <v>35.700000000000003</v>
      </c>
      <c r="H2830" s="120">
        <f>'technical services'!H83</f>
        <v>0</v>
      </c>
      <c r="I2830" s="120">
        <f>'technical services'!I83</f>
        <v>486510</v>
      </c>
      <c r="J2830" s="120">
        <f>'technical services'!J83</f>
        <v>515700.6</v>
      </c>
      <c r="K2830" s="123">
        <f>'technical services'!K83</f>
        <v>546642.63599999994</v>
      </c>
    </row>
    <row r="2831" spans="1:11" x14ac:dyDescent="0.2">
      <c r="A2831" s="117" t="s">
        <v>1114</v>
      </c>
      <c r="B2831" s="118" t="s">
        <v>148</v>
      </c>
      <c r="C2831" s="119">
        <v>17102</v>
      </c>
      <c r="D2831" s="119">
        <v>1189.76</v>
      </c>
      <c r="E2831" s="119">
        <v>6956.45</v>
      </c>
      <c r="F2831" s="119">
        <v>10145.549999999999</v>
      </c>
      <c r="G2831" s="119">
        <v>40.67</v>
      </c>
      <c r="H2831" s="120">
        <f>'technical services'!H84</f>
        <v>0</v>
      </c>
      <c r="I2831" s="120">
        <f>'technical services'!I84</f>
        <v>17102</v>
      </c>
      <c r="J2831" s="120">
        <f>'technical services'!J84</f>
        <v>18128.12</v>
      </c>
      <c r="K2831" s="123">
        <f>'technical services'!K84</f>
        <v>19215.807199999999</v>
      </c>
    </row>
    <row r="2832" spans="1:11" x14ac:dyDescent="0.2">
      <c r="A2832" s="117"/>
      <c r="B2832" s="118"/>
      <c r="C2832" s="119"/>
      <c r="D2832" s="119"/>
      <c r="E2832" s="119"/>
      <c r="F2832" s="119"/>
      <c r="G2832" s="119"/>
      <c r="H2832" s="120">
        <f>'technical services'!H85</f>
        <v>0</v>
      </c>
      <c r="I2832" s="120">
        <f>'technical services'!I85</f>
        <v>0</v>
      </c>
      <c r="J2832" s="120">
        <f>'technical services'!J85</f>
        <v>0</v>
      </c>
      <c r="K2832" s="123">
        <f>'technical services'!K85</f>
        <v>0</v>
      </c>
    </row>
    <row r="2833" spans="1:11" s="116" customFormat="1" ht="15" x14ac:dyDescent="0.25">
      <c r="A2833" s="111"/>
      <c r="B2833" s="112" t="s">
        <v>149</v>
      </c>
      <c r="C2833" s="113">
        <v>605160</v>
      </c>
      <c r="D2833" s="113">
        <v>41920.97</v>
      </c>
      <c r="E2833" s="113">
        <v>232970.77</v>
      </c>
      <c r="F2833" s="113">
        <v>372189.23</v>
      </c>
      <c r="G2833" s="113">
        <v>38.49</v>
      </c>
      <c r="H2833" s="120">
        <f>'technical services'!H86</f>
        <v>0</v>
      </c>
      <c r="I2833" s="120">
        <f>'technical services'!I86</f>
        <v>605160</v>
      </c>
      <c r="J2833" s="120">
        <f>'technical services'!J86</f>
        <v>641469.6</v>
      </c>
      <c r="K2833" s="123">
        <f>'technical services'!K86</f>
        <v>679957.77599999995</v>
      </c>
    </row>
    <row r="2834" spans="1:11" s="116" customFormat="1" ht="15" x14ac:dyDescent="0.25">
      <c r="A2834" s="111"/>
      <c r="B2834" s="112"/>
      <c r="C2834" s="113"/>
      <c r="D2834" s="113"/>
      <c r="E2834" s="113"/>
      <c r="F2834" s="113"/>
      <c r="G2834" s="113"/>
      <c r="H2834" s="120">
        <f>'technical services'!H87</f>
        <v>0</v>
      </c>
      <c r="I2834" s="120">
        <f>'technical services'!I87</f>
        <v>0</v>
      </c>
      <c r="J2834" s="120">
        <f>'technical services'!J87</f>
        <v>0</v>
      </c>
      <c r="K2834" s="123">
        <f>'technical services'!K87</f>
        <v>0</v>
      </c>
    </row>
    <row r="2835" spans="1:11" s="116" customFormat="1" ht="15" x14ac:dyDescent="0.25">
      <c r="A2835" s="111"/>
      <c r="B2835" s="112" t="s">
        <v>150</v>
      </c>
      <c r="C2835" s="113"/>
      <c r="D2835" s="113"/>
      <c r="E2835" s="113"/>
      <c r="F2835" s="113"/>
      <c r="G2835" s="113"/>
      <c r="H2835" s="120">
        <f>'technical services'!H88</f>
        <v>0</v>
      </c>
      <c r="I2835" s="120">
        <f>'technical services'!I88</f>
        <v>0</v>
      </c>
      <c r="J2835" s="120">
        <f>'technical services'!J88</f>
        <v>0</v>
      </c>
      <c r="K2835" s="123">
        <f>'technical services'!K88</f>
        <v>0</v>
      </c>
    </row>
    <row r="2836" spans="1:11" x14ac:dyDescent="0.2">
      <c r="A2836" s="117"/>
      <c r="B2836" s="118"/>
      <c r="C2836" s="119"/>
      <c r="D2836" s="119"/>
      <c r="E2836" s="119"/>
      <c r="F2836" s="119"/>
      <c r="G2836" s="119"/>
      <c r="H2836" s="120">
        <f>'technical services'!H89</f>
        <v>0</v>
      </c>
      <c r="I2836" s="120">
        <f>'technical services'!I89</f>
        <v>0</v>
      </c>
      <c r="J2836" s="120">
        <f>'technical services'!J89</f>
        <v>0</v>
      </c>
      <c r="K2836" s="123">
        <f>'technical services'!K89</f>
        <v>0</v>
      </c>
    </row>
    <row r="2837" spans="1:11" x14ac:dyDescent="0.2">
      <c r="A2837" s="117" t="s">
        <v>1115</v>
      </c>
      <c r="B2837" s="118" t="s">
        <v>151</v>
      </c>
      <c r="C2837" s="119">
        <v>12766</v>
      </c>
      <c r="D2837" s="119">
        <v>0</v>
      </c>
      <c r="E2837" s="119">
        <v>0</v>
      </c>
      <c r="F2837" s="119">
        <v>12766</v>
      </c>
      <c r="G2837" s="119">
        <v>0</v>
      </c>
      <c r="H2837" s="120">
        <f>'technical services'!H90</f>
        <v>0</v>
      </c>
      <c r="I2837" s="120">
        <f>'technical services'!I90</f>
        <v>12766</v>
      </c>
      <c r="J2837" s="120">
        <f>'technical services'!J90</f>
        <v>13531.96</v>
      </c>
      <c r="K2837" s="123">
        <f>'technical services'!K90</f>
        <v>14343.8776</v>
      </c>
    </row>
    <row r="2838" spans="1:11" x14ac:dyDescent="0.2">
      <c r="A2838" s="117" t="s">
        <v>1116</v>
      </c>
      <c r="B2838" s="118" t="s">
        <v>152</v>
      </c>
      <c r="C2838" s="119">
        <v>7666</v>
      </c>
      <c r="D2838" s="119">
        <v>0</v>
      </c>
      <c r="E2838" s="119">
        <v>0</v>
      </c>
      <c r="F2838" s="119">
        <v>7666</v>
      </c>
      <c r="G2838" s="119">
        <v>0</v>
      </c>
      <c r="H2838" s="120">
        <f>'technical services'!H91</f>
        <v>0</v>
      </c>
      <c r="I2838" s="120">
        <f>'technical services'!I91</f>
        <v>7666</v>
      </c>
      <c r="J2838" s="120">
        <f>'technical services'!J91</f>
        <v>8125.96</v>
      </c>
      <c r="K2838" s="123">
        <f>'technical services'!K91</f>
        <v>8613.5175999999992</v>
      </c>
    </row>
    <row r="2839" spans="1:11" x14ac:dyDescent="0.2">
      <c r="A2839" s="117" t="s">
        <v>1117</v>
      </c>
      <c r="B2839" s="118" t="s">
        <v>153</v>
      </c>
      <c r="C2839" s="119">
        <v>21744</v>
      </c>
      <c r="D2839" s="119">
        <v>0</v>
      </c>
      <c r="E2839" s="119">
        <v>0</v>
      </c>
      <c r="F2839" s="119">
        <v>21744</v>
      </c>
      <c r="G2839" s="119">
        <v>0</v>
      </c>
      <c r="H2839" s="120">
        <f>'technical services'!H92</f>
        <v>0</v>
      </c>
      <c r="I2839" s="120">
        <f>'technical services'!I92</f>
        <v>21744</v>
      </c>
      <c r="J2839" s="120">
        <f>'technical services'!J92</f>
        <v>23048.639999999999</v>
      </c>
      <c r="K2839" s="123">
        <f>'technical services'!K92</f>
        <v>24431.558399999998</v>
      </c>
    </row>
    <row r="2840" spans="1:11" x14ac:dyDescent="0.2">
      <c r="A2840" s="117"/>
      <c r="B2840" s="118"/>
      <c r="C2840" s="119"/>
      <c r="D2840" s="119"/>
      <c r="E2840" s="119"/>
      <c r="F2840" s="119"/>
      <c r="G2840" s="119"/>
      <c r="H2840" s="120">
        <f>'technical services'!H93</f>
        <v>0</v>
      </c>
      <c r="I2840" s="120">
        <f>'technical services'!I93</f>
        <v>0</v>
      </c>
      <c r="J2840" s="120">
        <f>'technical services'!J93</f>
        <v>0</v>
      </c>
      <c r="K2840" s="123">
        <f>'technical services'!K93</f>
        <v>0</v>
      </c>
    </row>
    <row r="2841" spans="1:11" s="116" customFormat="1" ht="15" x14ac:dyDescent="0.25">
      <c r="A2841" s="111"/>
      <c r="B2841" s="112" t="s">
        <v>154</v>
      </c>
      <c r="C2841" s="113">
        <v>42176</v>
      </c>
      <c r="D2841" s="113">
        <v>0</v>
      </c>
      <c r="E2841" s="113">
        <v>0</v>
      </c>
      <c r="F2841" s="113">
        <v>42176</v>
      </c>
      <c r="G2841" s="113">
        <v>0</v>
      </c>
      <c r="H2841" s="120">
        <f>'technical services'!H94</f>
        <v>0</v>
      </c>
      <c r="I2841" s="120">
        <f>'technical services'!I94</f>
        <v>42176</v>
      </c>
      <c r="J2841" s="120">
        <f>'technical services'!J94</f>
        <v>44706.559999999998</v>
      </c>
      <c r="K2841" s="123">
        <f>'technical services'!K94</f>
        <v>47388.953600000001</v>
      </c>
    </row>
    <row r="2842" spans="1:11" s="116" customFormat="1" ht="15" x14ac:dyDescent="0.25">
      <c r="A2842" s="111"/>
      <c r="B2842" s="112"/>
      <c r="C2842" s="113"/>
      <c r="D2842" s="113"/>
      <c r="E2842" s="113"/>
      <c r="F2842" s="113"/>
      <c r="G2842" s="113"/>
      <c r="H2842" s="120">
        <f>'technical services'!H95</f>
        <v>0</v>
      </c>
      <c r="I2842" s="120">
        <f>'technical services'!I95</f>
        <v>0</v>
      </c>
      <c r="J2842" s="120">
        <f>'technical services'!J95</f>
        <v>0</v>
      </c>
      <c r="K2842" s="123">
        <f>'technical services'!K95</f>
        <v>0</v>
      </c>
    </row>
    <row r="2843" spans="1:11" s="116" customFormat="1" ht="15" x14ac:dyDescent="0.25">
      <c r="A2843" s="111"/>
      <c r="B2843" s="112" t="s">
        <v>155</v>
      </c>
      <c r="C2843" s="113">
        <v>3411816</v>
      </c>
      <c r="D2843" s="113">
        <v>224055.62</v>
      </c>
      <c r="E2843" s="113">
        <v>1266798.8600000001</v>
      </c>
      <c r="F2843" s="113">
        <v>2145017.14</v>
      </c>
      <c r="G2843" s="113">
        <v>37.119999999999997</v>
      </c>
      <c r="H2843" s="120">
        <f>'technical services'!H96</f>
        <v>0</v>
      </c>
      <c r="I2843" s="120">
        <f>'technical services'!I96</f>
        <v>3411816</v>
      </c>
      <c r="J2843" s="120">
        <f>'technical services'!J96</f>
        <v>3616524.96</v>
      </c>
      <c r="K2843" s="123">
        <f>'technical services'!K96</f>
        <v>3833516.4575999998</v>
      </c>
    </row>
    <row r="2844" spans="1:11" s="116" customFormat="1" ht="15" x14ac:dyDescent="0.25">
      <c r="A2844" s="111"/>
      <c r="B2844" s="112"/>
      <c r="C2844" s="113"/>
      <c r="D2844" s="113"/>
      <c r="E2844" s="113"/>
      <c r="F2844" s="113"/>
      <c r="G2844" s="113"/>
      <c r="H2844" s="120">
        <f>'technical services'!H97</f>
        <v>0</v>
      </c>
      <c r="I2844" s="120">
        <f>'technical services'!I97</f>
        <v>0</v>
      </c>
      <c r="J2844" s="120">
        <f>'technical services'!J97</f>
        <v>0</v>
      </c>
      <c r="K2844" s="123">
        <f>'technical services'!K97</f>
        <v>0</v>
      </c>
    </row>
    <row r="2845" spans="1:11" s="116" customFormat="1" ht="15" x14ac:dyDescent="0.25">
      <c r="A2845" s="111"/>
      <c r="B2845" s="112" t="s">
        <v>156</v>
      </c>
      <c r="C2845" s="113">
        <v>3411816</v>
      </c>
      <c r="D2845" s="113">
        <v>224055.62</v>
      </c>
      <c r="E2845" s="113">
        <v>1266798.8600000001</v>
      </c>
      <c r="F2845" s="113">
        <v>2145017.14</v>
      </c>
      <c r="G2845" s="113">
        <v>37.119999999999997</v>
      </c>
      <c r="H2845" s="120">
        <f>'technical services'!H98</f>
        <v>0</v>
      </c>
      <c r="I2845" s="120">
        <f>'technical services'!I98</f>
        <v>3411816</v>
      </c>
      <c r="J2845" s="120">
        <f>'technical services'!J98</f>
        <v>3616524.96</v>
      </c>
      <c r="K2845" s="123">
        <f>'technical services'!K98</f>
        <v>3833516.4575999998</v>
      </c>
    </row>
    <row r="2846" spans="1:11" s="116" customFormat="1" ht="15" x14ac:dyDescent="0.25">
      <c r="A2846" s="111"/>
      <c r="B2846" s="112"/>
      <c r="C2846" s="113"/>
      <c r="D2846" s="113"/>
      <c r="E2846" s="113"/>
      <c r="F2846" s="113"/>
      <c r="G2846" s="113"/>
      <c r="H2846" s="120">
        <f>'technical services'!H99</f>
        <v>0</v>
      </c>
      <c r="I2846" s="120">
        <f>'technical services'!I99</f>
        <v>0</v>
      </c>
      <c r="J2846" s="120">
        <f>'technical services'!J99</f>
        <v>0</v>
      </c>
      <c r="K2846" s="123">
        <f>'technical services'!K99</f>
        <v>0</v>
      </c>
    </row>
    <row r="2847" spans="1:11" s="116" customFormat="1" ht="15" x14ac:dyDescent="0.25">
      <c r="A2847" s="111"/>
      <c r="B2847" s="112" t="s">
        <v>186</v>
      </c>
      <c r="C2847" s="113"/>
      <c r="D2847" s="113"/>
      <c r="E2847" s="113"/>
      <c r="F2847" s="113"/>
      <c r="G2847" s="113"/>
      <c r="H2847" s="120">
        <f>'technical services'!H100</f>
        <v>0</v>
      </c>
      <c r="I2847" s="120">
        <f>'technical services'!I100</f>
        <v>0</v>
      </c>
      <c r="J2847" s="120">
        <f>'technical services'!J100</f>
        <v>0</v>
      </c>
      <c r="K2847" s="123">
        <f>'technical services'!K100</f>
        <v>0</v>
      </c>
    </row>
    <row r="2848" spans="1:11" s="116" customFormat="1" ht="15" x14ac:dyDescent="0.25">
      <c r="A2848" s="111"/>
      <c r="B2848" s="112" t="s">
        <v>205</v>
      </c>
      <c r="C2848" s="113"/>
      <c r="D2848" s="113"/>
      <c r="E2848" s="113"/>
      <c r="F2848" s="113"/>
      <c r="G2848" s="113"/>
      <c r="H2848" s="120">
        <f>'technical services'!H101</f>
        <v>0</v>
      </c>
      <c r="I2848" s="120">
        <f>'technical services'!I101</f>
        <v>0</v>
      </c>
      <c r="J2848" s="120">
        <f>'technical services'!J101</f>
        <v>0</v>
      </c>
      <c r="K2848" s="123">
        <f>'technical services'!K101</f>
        <v>0</v>
      </c>
    </row>
    <row r="2849" spans="1:11" x14ac:dyDescent="0.2">
      <c r="A2849" s="117"/>
      <c r="B2849" s="118"/>
      <c r="C2849" s="119"/>
      <c r="D2849" s="119"/>
      <c r="E2849" s="119"/>
      <c r="F2849" s="119"/>
      <c r="G2849" s="119"/>
      <c r="H2849" s="120">
        <f>'technical services'!H102</f>
        <v>0</v>
      </c>
      <c r="I2849" s="120">
        <f>'technical services'!I102</f>
        <v>0</v>
      </c>
      <c r="J2849" s="120">
        <f>'technical services'!J102</f>
        <v>0</v>
      </c>
      <c r="K2849" s="123">
        <f>'technical services'!K102</f>
        <v>0</v>
      </c>
    </row>
    <row r="2850" spans="1:11" x14ac:dyDescent="0.2">
      <c r="A2850" s="117" t="s">
        <v>1118</v>
      </c>
      <c r="B2850" s="118" t="s">
        <v>212</v>
      </c>
      <c r="C2850" s="119">
        <v>2100000</v>
      </c>
      <c r="D2850" s="119">
        <v>395468.89</v>
      </c>
      <c r="E2850" s="119">
        <v>810107.12</v>
      </c>
      <c r="F2850" s="119">
        <v>1289892.8799999999</v>
      </c>
      <c r="G2850" s="119">
        <v>38.57</v>
      </c>
      <c r="H2850" s="120">
        <f>'technical services'!H103</f>
        <v>600000</v>
      </c>
      <c r="I2850" s="120">
        <f>'technical services'!I103</f>
        <v>2700000</v>
      </c>
      <c r="J2850" s="120">
        <f>'technical services'!J103</f>
        <v>2862000</v>
      </c>
      <c r="K2850" s="123">
        <f>'technical services'!K103</f>
        <v>3033720</v>
      </c>
    </row>
    <row r="2851" spans="1:11" x14ac:dyDescent="0.2">
      <c r="A2851" s="117" t="s">
        <v>1119</v>
      </c>
      <c r="B2851" s="118" t="s">
        <v>212</v>
      </c>
      <c r="C2851" s="119">
        <v>900000</v>
      </c>
      <c r="D2851" s="119">
        <v>273250</v>
      </c>
      <c r="E2851" s="119">
        <v>623548.74</v>
      </c>
      <c r="F2851" s="119">
        <v>276451.26</v>
      </c>
      <c r="G2851" s="119">
        <v>69.28</v>
      </c>
      <c r="H2851" s="120">
        <f>'technical services'!H104</f>
        <v>0</v>
      </c>
      <c r="I2851" s="120">
        <f>'technical services'!I104</f>
        <v>900000</v>
      </c>
      <c r="J2851" s="120">
        <f>'technical services'!J104</f>
        <v>954000</v>
      </c>
      <c r="K2851" s="123">
        <f>'technical services'!K104</f>
        <v>1011240</v>
      </c>
    </row>
    <row r="2852" spans="1:11" x14ac:dyDescent="0.2">
      <c r="A2852" s="117" t="s">
        <v>1120</v>
      </c>
      <c r="B2852" s="118" t="s">
        <v>213</v>
      </c>
      <c r="C2852" s="119">
        <v>1212100</v>
      </c>
      <c r="D2852" s="119">
        <v>207989.8</v>
      </c>
      <c r="E2852" s="119">
        <v>207989.8</v>
      </c>
      <c r="F2852" s="119">
        <v>1004110.2</v>
      </c>
      <c r="G2852" s="119">
        <v>17.149999999999999</v>
      </c>
      <c r="H2852" s="120">
        <f>'technical services'!H105</f>
        <v>661637.97</v>
      </c>
      <c r="I2852" s="120">
        <f>'technical services'!I105</f>
        <v>1873737.97</v>
      </c>
      <c r="J2852" s="120">
        <f>'technical services'!J105</f>
        <v>1986162.2482</v>
      </c>
      <c r="K2852" s="123">
        <f>'technical services'!K105</f>
        <v>2105331.9830920002</v>
      </c>
    </row>
    <row r="2853" spans="1:11" x14ac:dyDescent="0.2">
      <c r="A2853" s="117"/>
      <c r="B2853" s="118"/>
      <c r="C2853" s="119"/>
      <c r="D2853" s="119"/>
      <c r="E2853" s="119"/>
      <c r="F2853" s="119"/>
      <c r="G2853" s="119"/>
      <c r="H2853" s="120">
        <f>'technical services'!H106</f>
        <v>0</v>
      </c>
      <c r="I2853" s="120">
        <f>'technical services'!I106</f>
        <v>0</v>
      </c>
      <c r="J2853" s="120">
        <f>'technical services'!J106</f>
        <v>0</v>
      </c>
      <c r="K2853" s="123">
        <f>'technical services'!K106</f>
        <v>0</v>
      </c>
    </row>
    <row r="2854" spans="1:11" s="116" customFormat="1" ht="15" x14ac:dyDescent="0.25">
      <c r="A2854" s="111"/>
      <c r="B2854" s="112" t="s">
        <v>216</v>
      </c>
      <c r="C2854" s="113">
        <v>4212100</v>
      </c>
      <c r="D2854" s="113">
        <v>876708.69</v>
      </c>
      <c r="E2854" s="113">
        <v>1641645.66</v>
      </c>
      <c r="F2854" s="113">
        <v>2570454.34</v>
      </c>
      <c r="G2854" s="113">
        <v>38.97</v>
      </c>
      <c r="H2854" s="120">
        <f>'technical services'!H107</f>
        <v>1261637.97</v>
      </c>
      <c r="I2854" s="120">
        <f>'technical services'!I107</f>
        <v>5473737.9699999997</v>
      </c>
      <c r="J2854" s="120">
        <f>'technical services'!J107</f>
        <v>5802162.2481999993</v>
      </c>
      <c r="K2854" s="123">
        <f>'technical services'!K107</f>
        <v>6150291.9830919988</v>
      </c>
    </row>
    <row r="2855" spans="1:11" s="116" customFormat="1" ht="15" x14ac:dyDescent="0.25">
      <c r="A2855" s="111"/>
      <c r="B2855" s="112"/>
      <c r="C2855" s="113"/>
      <c r="D2855" s="113"/>
      <c r="E2855" s="113"/>
      <c r="F2855" s="113"/>
      <c r="G2855" s="113"/>
      <c r="H2855" s="120">
        <f>'technical services'!H108</f>
        <v>0</v>
      </c>
      <c r="I2855" s="120">
        <f>'technical services'!I108</f>
        <v>0</v>
      </c>
      <c r="J2855" s="120">
        <f>'technical services'!J108</f>
        <v>0</v>
      </c>
      <c r="K2855" s="123">
        <f>'technical services'!K108</f>
        <v>0</v>
      </c>
    </row>
    <row r="2856" spans="1:11" s="116" customFormat="1" ht="15" x14ac:dyDescent="0.25">
      <c r="A2856" s="111"/>
      <c r="B2856" s="112" t="s">
        <v>217</v>
      </c>
      <c r="C2856" s="113">
        <v>4212100</v>
      </c>
      <c r="D2856" s="113">
        <v>876708.69</v>
      </c>
      <c r="E2856" s="113">
        <v>1641645.66</v>
      </c>
      <c r="F2856" s="113">
        <v>2570454.34</v>
      </c>
      <c r="G2856" s="113">
        <v>38.97</v>
      </c>
      <c r="H2856" s="120">
        <f>'technical services'!H109</f>
        <v>1261637.97</v>
      </c>
      <c r="I2856" s="120">
        <f>'technical services'!I109</f>
        <v>5473737.9699999997</v>
      </c>
      <c r="J2856" s="120">
        <f>'technical services'!J109</f>
        <v>5802162.2481999993</v>
      </c>
      <c r="K2856" s="123">
        <f>'technical services'!K109</f>
        <v>6150291.9830919988</v>
      </c>
    </row>
    <row r="2857" spans="1:11" s="116" customFormat="1" ht="15" x14ac:dyDescent="0.25">
      <c r="A2857" s="111"/>
      <c r="B2857" s="112"/>
      <c r="C2857" s="113"/>
      <c r="D2857" s="113"/>
      <c r="E2857" s="113"/>
      <c r="F2857" s="113"/>
      <c r="G2857" s="113"/>
      <c r="H2857" s="120">
        <f>'technical services'!H110</f>
        <v>0</v>
      </c>
      <c r="I2857" s="120">
        <f>'technical services'!I110</f>
        <v>0</v>
      </c>
      <c r="J2857" s="120">
        <f>'technical services'!J110</f>
        <v>0</v>
      </c>
      <c r="K2857" s="123">
        <f>'technical services'!K110</f>
        <v>0</v>
      </c>
    </row>
    <row r="2858" spans="1:11" s="116" customFormat="1" ht="15" x14ac:dyDescent="0.25">
      <c r="A2858" s="111"/>
      <c r="B2858" s="112" t="s">
        <v>218</v>
      </c>
      <c r="C2858" s="113"/>
      <c r="D2858" s="113"/>
      <c r="E2858" s="113"/>
      <c r="F2858" s="113"/>
      <c r="G2858" s="113"/>
      <c r="H2858" s="120">
        <f>'technical services'!H111</f>
        <v>0</v>
      </c>
      <c r="I2858" s="120">
        <f>'technical services'!I111</f>
        <v>0</v>
      </c>
      <c r="J2858" s="120">
        <f>'technical services'!J111</f>
        <v>0</v>
      </c>
      <c r="K2858" s="123">
        <f>'technical services'!K111</f>
        <v>0</v>
      </c>
    </row>
    <row r="2859" spans="1:11" s="116" customFormat="1" ht="15" x14ac:dyDescent="0.25">
      <c r="A2859" s="111"/>
      <c r="B2859" s="112"/>
      <c r="C2859" s="113"/>
      <c r="D2859" s="113"/>
      <c r="E2859" s="113"/>
      <c r="F2859" s="113"/>
      <c r="G2859" s="113"/>
      <c r="H2859" s="120">
        <f>'technical services'!H112</f>
        <v>0</v>
      </c>
      <c r="I2859" s="120">
        <f>'technical services'!I112</f>
        <v>0</v>
      </c>
      <c r="J2859" s="120">
        <f>'technical services'!J112</f>
        <v>0</v>
      </c>
      <c r="K2859" s="123">
        <f>'technical services'!K112</f>
        <v>0</v>
      </c>
    </row>
    <row r="2860" spans="1:11" x14ac:dyDescent="0.2">
      <c r="A2860" s="117" t="s">
        <v>1121</v>
      </c>
      <c r="B2860" s="118" t="s">
        <v>234</v>
      </c>
      <c r="C2860" s="119">
        <v>34643</v>
      </c>
      <c r="D2860" s="119">
        <v>0</v>
      </c>
      <c r="E2860" s="119">
        <v>6000</v>
      </c>
      <c r="F2860" s="119">
        <v>28643</v>
      </c>
      <c r="G2860" s="119">
        <v>17.309999999999999</v>
      </c>
      <c r="H2860" s="120">
        <f>'technical services'!H113</f>
        <v>0</v>
      </c>
      <c r="I2860" s="120">
        <f>'technical services'!I113</f>
        <v>34643</v>
      </c>
      <c r="J2860" s="120">
        <f>'technical services'!J113</f>
        <v>36721.58</v>
      </c>
      <c r="K2860" s="123">
        <f>'technical services'!K113</f>
        <v>38924.874800000005</v>
      </c>
    </row>
    <row r="2861" spans="1:11" x14ac:dyDescent="0.2">
      <c r="A2861" s="117" t="s">
        <v>1122</v>
      </c>
      <c r="B2861" s="118" t="s">
        <v>243</v>
      </c>
      <c r="C2861" s="119">
        <v>45742</v>
      </c>
      <c r="D2861" s="119">
        <v>1838.17</v>
      </c>
      <c r="E2861" s="119">
        <v>10514.97</v>
      </c>
      <c r="F2861" s="119">
        <v>35227.03</v>
      </c>
      <c r="G2861" s="119">
        <v>22.98</v>
      </c>
      <c r="H2861" s="120">
        <f>'technical services'!H114</f>
        <v>0</v>
      </c>
      <c r="I2861" s="120">
        <f>'technical services'!I114</f>
        <v>45742</v>
      </c>
      <c r="J2861" s="120">
        <f>'technical services'!J114</f>
        <v>48486.52</v>
      </c>
      <c r="K2861" s="123">
        <f>'technical services'!K114</f>
        <v>51395.711199999998</v>
      </c>
    </row>
    <row r="2862" spans="1:11" x14ac:dyDescent="0.2">
      <c r="A2862" s="117" t="s">
        <v>1123</v>
      </c>
      <c r="B2862" s="118" t="s">
        <v>244</v>
      </c>
      <c r="C2862" s="119">
        <v>0</v>
      </c>
      <c r="D2862" s="119">
        <v>13507.34</v>
      </c>
      <c r="E2862" s="119">
        <v>72732.94</v>
      </c>
      <c r="F2862" s="119">
        <v>-72732.94</v>
      </c>
      <c r="G2862" s="119">
        <v>0</v>
      </c>
      <c r="H2862" s="120">
        <f>'technical services'!H115</f>
        <v>0</v>
      </c>
      <c r="I2862" s="120">
        <f>'technical services'!I115</f>
        <v>0</v>
      </c>
      <c r="J2862" s="120">
        <f>'technical services'!J115</f>
        <v>0</v>
      </c>
      <c r="K2862" s="123">
        <f>'technical services'!K115</f>
        <v>0</v>
      </c>
    </row>
    <row r="2863" spans="1:11" s="125" customFormat="1" ht="15" x14ac:dyDescent="0.25">
      <c r="A2863" s="117"/>
      <c r="B2863" s="118" t="s">
        <v>1142</v>
      </c>
      <c r="C2863" s="119">
        <v>0</v>
      </c>
      <c r="D2863" s="119">
        <v>0</v>
      </c>
      <c r="E2863" s="119">
        <v>0</v>
      </c>
      <c r="F2863" s="119">
        <v>0</v>
      </c>
      <c r="G2863" s="119">
        <v>0</v>
      </c>
      <c r="H2863" s="120">
        <f>'technical services'!H116</f>
        <v>13502377</v>
      </c>
      <c r="I2863" s="120">
        <f>'technical services'!I116</f>
        <v>13502377</v>
      </c>
      <c r="J2863" s="119">
        <v>0</v>
      </c>
      <c r="K2863" s="134">
        <f>J2863*6/100+J2863</f>
        <v>0</v>
      </c>
    </row>
    <row r="2864" spans="1:11" x14ac:dyDescent="0.2">
      <c r="A2864" s="117"/>
      <c r="B2864" s="118"/>
      <c r="C2864" s="119"/>
      <c r="D2864" s="119"/>
      <c r="E2864" s="119"/>
      <c r="F2864" s="119"/>
      <c r="G2864" s="119"/>
      <c r="H2864" s="120">
        <f>'technical services'!H117</f>
        <v>0</v>
      </c>
      <c r="I2864" s="120">
        <f>'technical services'!I117</f>
        <v>0</v>
      </c>
      <c r="J2864" s="120">
        <f>'technical services'!J117</f>
        <v>0</v>
      </c>
      <c r="K2864" s="123">
        <f>'technical services'!K117</f>
        <v>0</v>
      </c>
    </row>
    <row r="2865" spans="1:11" s="116" customFormat="1" ht="15" x14ac:dyDescent="0.25">
      <c r="A2865" s="111"/>
      <c r="B2865" s="112" t="s">
        <v>250</v>
      </c>
      <c r="C2865" s="113">
        <v>80385</v>
      </c>
      <c r="D2865" s="113">
        <v>15345.51</v>
      </c>
      <c r="E2865" s="113">
        <v>89247.91</v>
      </c>
      <c r="F2865" s="113">
        <v>-8862.91</v>
      </c>
      <c r="G2865" s="113">
        <v>111.02</v>
      </c>
      <c r="H2865" s="120">
        <f>'technical services'!H118</f>
        <v>13502377</v>
      </c>
      <c r="I2865" s="120">
        <f>'technical services'!I118</f>
        <v>13582762</v>
      </c>
      <c r="J2865" s="120">
        <f>'technical services'!J118</f>
        <v>85208.1</v>
      </c>
      <c r="K2865" s="123">
        <f>'technical services'!K118</f>
        <v>90320.58600000001</v>
      </c>
    </row>
    <row r="2866" spans="1:11" s="116" customFormat="1" ht="15" x14ac:dyDescent="0.25">
      <c r="A2866" s="111"/>
      <c r="B2866" s="112"/>
      <c r="C2866" s="113"/>
      <c r="D2866" s="113"/>
      <c r="E2866" s="113"/>
      <c r="F2866" s="113"/>
      <c r="G2866" s="113"/>
      <c r="H2866" s="120">
        <f>'technical services'!H119</f>
        <v>0</v>
      </c>
      <c r="I2866" s="120">
        <f>'technical services'!I119</f>
        <v>0</v>
      </c>
      <c r="J2866" s="120">
        <f>'technical services'!J119</f>
        <v>0</v>
      </c>
      <c r="K2866" s="123">
        <f>'technical services'!K119</f>
        <v>0</v>
      </c>
    </row>
    <row r="2867" spans="1:11" s="116" customFormat="1" ht="15" x14ac:dyDescent="0.25">
      <c r="A2867" s="111"/>
      <c r="B2867" s="112" t="s">
        <v>251</v>
      </c>
      <c r="C2867" s="113"/>
      <c r="D2867" s="113"/>
      <c r="E2867" s="113"/>
      <c r="F2867" s="113"/>
      <c r="G2867" s="113"/>
      <c r="H2867" s="120">
        <f>'technical services'!H120</f>
        <v>0</v>
      </c>
      <c r="I2867" s="120">
        <f>'technical services'!I120</f>
        <v>0</v>
      </c>
      <c r="J2867" s="120">
        <f>'technical services'!J120</f>
        <v>0</v>
      </c>
      <c r="K2867" s="123">
        <f>'technical services'!K120</f>
        <v>0</v>
      </c>
    </row>
    <row r="2868" spans="1:11" x14ac:dyDescent="0.2">
      <c r="A2868" s="117"/>
      <c r="B2868" s="118"/>
      <c r="C2868" s="119"/>
      <c r="D2868" s="119"/>
      <c r="E2868" s="119"/>
      <c r="F2868" s="119"/>
      <c r="G2868" s="119"/>
      <c r="H2868" s="120">
        <f>'technical services'!H121</f>
        <v>0</v>
      </c>
      <c r="I2868" s="120">
        <f>'technical services'!I121</f>
        <v>0</v>
      </c>
      <c r="J2868" s="120">
        <f>'technical services'!J121</f>
        <v>0</v>
      </c>
      <c r="K2868" s="123">
        <f>'technical services'!K121</f>
        <v>0</v>
      </c>
    </row>
    <row r="2869" spans="1:11" x14ac:dyDescent="0.2">
      <c r="A2869" s="117" t="s">
        <v>1124</v>
      </c>
      <c r="B2869" s="118" t="s">
        <v>252</v>
      </c>
      <c r="C2869" s="119">
        <v>0</v>
      </c>
      <c r="D2869" s="119">
        <v>4985.6499999999996</v>
      </c>
      <c r="E2869" s="119">
        <v>49505.14</v>
      </c>
      <c r="F2869" s="119">
        <v>-49505.14</v>
      </c>
      <c r="G2869" s="119">
        <v>0</v>
      </c>
      <c r="H2869" s="120">
        <f>'technical services'!H122</f>
        <v>0</v>
      </c>
      <c r="I2869" s="120">
        <f>'technical services'!I122</f>
        <v>0</v>
      </c>
      <c r="J2869" s="120">
        <f>'technical services'!J122</f>
        <v>0</v>
      </c>
      <c r="K2869" s="123">
        <f>'technical services'!K122</f>
        <v>0</v>
      </c>
    </row>
    <row r="2870" spans="1:11" x14ac:dyDescent="0.2">
      <c r="A2870" s="117"/>
      <c r="B2870" s="118"/>
      <c r="C2870" s="119"/>
      <c r="D2870" s="119"/>
      <c r="E2870" s="119"/>
      <c r="F2870" s="119"/>
      <c r="G2870" s="119"/>
      <c r="H2870" s="120">
        <f>'technical services'!H123</f>
        <v>0</v>
      </c>
      <c r="I2870" s="120">
        <f>'technical services'!I123</f>
        <v>0</v>
      </c>
      <c r="J2870" s="120">
        <f>'technical services'!J123</f>
        <v>0</v>
      </c>
      <c r="K2870" s="123">
        <f>'technical services'!K123</f>
        <v>0</v>
      </c>
    </row>
    <row r="2871" spans="1:11" s="116" customFormat="1" ht="15" x14ac:dyDescent="0.25">
      <c r="A2871" s="111"/>
      <c r="B2871" s="112" t="s">
        <v>255</v>
      </c>
      <c r="C2871" s="113">
        <v>0</v>
      </c>
      <c r="D2871" s="113">
        <v>4985.6499999999996</v>
      </c>
      <c r="E2871" s="113">
        <v>49505.14</v>
      </c>
      <c r="F2871" s="113">
        <v>-49505.14</v>
      </c>
      <c r="G2871" s="113">
        <v>0</v>
      </c>
      <c r="H2871" s="120">
        <f>'technical services'!H124</f>
        <v>0</v>
      </c>
      <c r="I2871" s="120">
        <f>'technical services'!I124</f>
        <v>0</v>
      </c>
      <c r="J2871" s="120">
        <f>'technical services'!J124</f>
        <v>0</v>
      </c>
      <c r="K2871" s="123">
        <f>'technical services'!K124</f>
        <v>0</v>
      </c>
    </row>
    <row r="2872" spans="1:11" x14ac:dyDescent="0.2">
      <c r="A2872" s="117"/>
      <c r="B2872" s="118"/>
      <c r="C2872" s="119"/>
      <c r="D2872" s="119"/>
      <c r="E2872" s="119"/>
      <c r="F2872" s="119"/>
      <c r="G2872" s="119"/>
      <c r="H2872" s="120">
        <f>'technical services'!H125</f>
        <v>0</v>
      </c>
      <c r="I2872" s="120">
        <f>'technical services'!I125</f>
        <v>0</v>
      </c>
      <c r="J2872" s="120">
        <f>'technical services'!J125</f>
        <v>0</v>
      </c>
      <c r="K2872" s="123">
        <f>'technical services'!K125</f>
        <v>0</v>
      </c>
    </row>
    <row r="2873" spans="1:11" s="116" customFormat="1" ht="15" x14ac:dyDescent="0.25">
      <c r="A2873" s="111"/>
      <c r="B2873" s="112" t="s">
        <v>266</v>
      </c>
      <c r="C2873" s="113"/>
      <c r="D2873" s="113"/>
      <c r="E2873" s="113"/>
      <c r="F2873" s="113"/>
      <c r="G2873" s="113"/>
      <c r="H2873" s="120">
        <f>'technical services'!H126</f>
        <v>0</v>
      </c>
      <c r="I2873" s="120">
        <f>'technical services'!I126</f>
        <v>0</v>
      </c>
      <c r="J2873" s="120">
        <f>'technical services'!J126</f>
        <v>0</v>
      </c>
      <c r="K2873" s="123">
        <f>'technical services'!K126</f>
        <v>0</v>
      </c>
    </row>
    <row r="2874" spans="1:11" x14ac:dyDescent="0.2">
      <c r="A2874" s="117"/>
      <c r="B2874" s="118"/>
      <c r="C2874" s="119"/>
      <c r="D2874" s="119"/>
      <c r="E2874" s="119"/>
      <c r="F2874" s="119"/>
      <c r="G2874" s="119"/>
      <c r="H2874" s="120">
        <f>'technical services'!H127</f>
        <v>0</v>
      </c>
      <c r="I2874" s="120">
        <f>'technical services'!I127</f>
        <v>0</v>
      </c>
      <c r="J2874" s="120">
        <f>'technical services'!J127</f>
        <v>0</v>
      </c>
      <c r="K2874" s="123">
        <f>'technical services'!K127</f>
        <v>0</v>
      </c>
    </row>
    <row r="2875" spans="1:11" x14ac:dyDescent="0.2">
      <c r="A2875" s="117" t="s">
        <v>1125</v>
      </c>
      <c r="B2875" s="118" t="s">
        <v>267</v>
      </c>
      <c r="C2875" s="119">
        <v>0</v>
      </c>
      <c r="D2875" s="119">
        <v>750.23</v>
      </c>
      <c r="E2875" s="119">
        <v>1484.33</v>
      </c>
      <c r="F2875" s="119">
        <v>-1484.33</v>
      </c>
      <c r="G2875" s="119">
        <v>0</v>
      </c>
      <c r="H2875" s="120">
        <f>'technical services'!H128</f>
        <v>0</v>
      </c>
      <c r="I2875" s="120">
        <f>'technical services'!I128</f>
        <v>0</v>
      </c>
      <c r="J2875" s="120">
        <f>'technical services'!J128</f>
        <v>0</v>
      </c>
      <c r="K2875" s="123">
        <f>'technical services'!K128</f>
        <v>0</v>
      </c>
    </row>
    <row r="2876" spans="1:11" x14ac:dyDescent="0.2">
      <c r="A2876" s="117" t="s">
        <v>1126</v>
      </c>
      <c r="B2876" s="118" t="s">
        <v>268</v>
      </c>
      <c r="C2876" s="119">
        <v>0</v>
      </c>
      <c r="D2876" s="119">
        <v>843.6</v>
      </c>
      <c r="E2876" s="119">
        <v>1659.98</v>
      </c>
      <c r="F2876" s="119">
        <v>-1659.98</v>
      </c>
      <c r="G2876" s="119">
        <v>0</v>
      </c>
      <c r="H2876" s="120">
        <f>'technical services'!H129</f>
        <v>0</v>
      </c>
      <c r="I2876" s="120">
        <f>'technical services'!I129</f>
        <v>0</v>
      </c>
      <c r="J2876" s="120">
        <f>'technical services'!J129</f>
        <v>0</v>
      </c>
      <c r="K2876" s="123">
        <f>'technical services'!K129</f>
        <v>0</v>
      </c>
    </row>
    <row r="2877" spans="1:11" x14ac:dyDescent="0.2">
      <c r="A2877" s="117" t="s">
        <v>1127</v>
      </c>
      <c r="B2877" s="118" t="s">
        <v>269</v>
      </c>
      <c r="C2877" s="119">
        <v>449</v>
      </c>
      <c r="D2877" s="119">
        <v>1214.49</v>
      </c>
      <c r="E2877" s="119">
        <v>1937.74</v>
      </c>
      <c r="F2877" s="119">
        <v>-1488.74</v>
      </c>
      <c r="G2877" s="119">
        <v>431.56</v>
      </c>
      <c r="H2877" s="120">
        <f>'technical services'!H130</f>
        <v>0</v>
      </c>
      <c r="I2877" s="120">
        <f>'technical services'!I130</f>
        <v>449</v>
      </c>
      <c r="J2877" s="120">
        <f>'technical services'!J130</f>
        <v>475.94</v>
      </c>
      <c r="K2877" s="123">
        <f>'technical services'!K130</f>
        <v>504.49639999999999</v>
      </c>
    </row>
    <row r="2878" spans="1:11" x14ac:dyDescent="0.2">
      <c r="A2878" s="117" t="s">
        <v>1128</v>
      </c>
      <c r="B2878" s="118" t="s">
        <v>272</v>
      </c>
      <c r="C2878" s="119">
        <v>500587</v>
      </c>
      <c r="D2878" s="119">
        <v>77869.52</v>
      </c>
      <c r="E2878" s="119">
        <v>141482.07999999999</v>
      </c>
      <c r="F2878" s="119">
        <v>359104.92</v>
      </c>
      <c r="G2878" s="119">
        <v>28.26</v>
      </c>
      <c r="H2878" s="120">
        <f>'technical services'!H131</f>
        <v>0</v>
      </c>
      <c r="I2878" s="120">
        <f>'technical services'!I131</f>
        <v>500587</v>
      </c>
      <c r="J2878" s="120">
        <f>'technical services'!J131</f>
        <v>530622.22</v>
      </c>
      <c r="K2878" s="123">
        <f>'technical services'!K131</f>
        <v>562459.55319999997</v>
      </c>
    </row>
    <row r="2879" spans="1:11" x14ac:dyDescent="0.2">
      <c r="A2879" s="117" t="s">
        <v>1129</v>
      </c>
      <c r="B2879" s="118" t="s">
        <v>273</v>
      </c>
      <c r="C2879" s="119">
        <v>159292</v>
      </c>
      <c r="D2879" s="119">
        <v>23194</v>
      </c>
      <c r="E2879" s="119">
        <v>23194</v>
      </c>
      <c r="F2879" s="119">
        <v>136098</v>
      </c>
      <c r="G2879" s="119">
        <v>14.56</v>
      </c>
      <c r="H2879" s="120">
        <f>'technical services'!H132</f>
        <v>0</v>
      </c>
      <c r="I2879" s="120">
        <f>'technical services'!I132</f>
        <v>159292</v>
      </c>
      <c r="J2879" s="120">
        <f>'technical services'!J132</f>
        <v>168849.52</v>
      </c>
      <c r="K2879" s="123">
        <f>'technical services'!K132</f>
        <v>178980.49119999999</v>
      </c>
    </row>
    <row r="2880" spans="1:11" x14ac:dyDescent="0.2">
      <c r="A2880" s="117" t="s">
        <v>1130</v>
      </c>
      <c r="B2880" s="118" t="s">
        <v>274</v>
      </c>
      <c r="C2880" s="119">
        <v>2147978</v>
      </c>
      <c r="D2880" s="119">
        <v>187562.91</v>
      </c>
      <c r="E2880" s="119">
        <v>1029581.26</v>
      </c>
      <c r="F2880" s="119">
        <v>1118396.74</v>
      </c>
      <c r="G2880" s="119">
        <v>47.93</v>
      </c>
      <c r="H2880" s="120">
        <f>'technical services'!H133</f>
        <v>0</v>
      </c>
      <c r="I2880" s="120">
        <f>'technical services'!I133</f>
        <v>2147978</v>
      </c>
      <c r="J2880" s="120">
        <f>'technical services'!J133</f>
        <v>2276856.6800000002</v>
      </c>
      <c r="K2880" s="123">
        <f>'technical services'!K133</f>
        <v>2413468.0808000001</v>
      </c>
    </row>
    <row r="2881" spans="1:13" x14ac:dyDescent="0.2">
      <c r="A2881" s="117" t="s">
        <v>1131</v>
      </c>
      <c r="B2881" s="118" t="s">
        <v>276</v>
      </c>
      <c r="C2881" s="119">
        <v>0</v>
      </c>
      <c r="D2881" s="119">
        <v>130.22999999999999</v>
      </c>
      <c r="E2881" s="119">
        <v>130.22999999999999</v>
      </c>
      <c r="F2881" s="119">
        <v>-130.22999999999999</v>
      </c>
      <c r="G2881" s="119">
        <v>0</v>
      </c>
      <c r="H2881" s="120">
        <f>'technical services'!H134</f>
        <v>0</v>
      </c>
      <c r="I2881" s="120">
        <f>'technical services'!I134</f>
        <v>0</v>
      </c>
      <c r="J2881" s="120">
        <f>'technical services'!J134</f>
        <v>0</v>
      </c>
      <c r="K2881" s="123">
        <f>'technical services'!K134</f>
        <v>0</v>
      </c>
    </row>
    <row r="2882" spans="1:13" x14ac:dyDescent="0.2">
      <c r="A2882" s="117" t="s">
        <v>1132</v>
      </c>
      <c r="B2882" s="118" t="s">
        <v>279</v>
      </c>
      <c r="C2882" s="119">
        <v>3180</v>
      </c>
      <c r="D2882" s="119">
        <v>9753.4699999999993</v>
      </c>
      <c r="E2882" s="119">
        <v>14379.91</v>
      </c>
      <c r="F2882" s="119">
        <v>-11199.91</v>
      </c>
      <c r="G2882" s="119">
        <v>452.19</v>
      </c>
      <c r="H2882" s="120">
        <f>'technical services'!H135</f>
        <v>0</v>
      </c>
      <c r="I2882" s="120">
        <f>'technical services'!I135</f>
        <v>3180</v>
      </c>
      <c r="J2882" s="120">
        <f>'technical services'!J135</f>
        <v>3370.8</v>
      </c>
      <c r="K2882" s="123">
        <f>'technical services'!K135</f>
        <v>3573.0480000000002</v>
      </c>
    </row>
    <row r="2883" spans="1:13" x14ac:dyDescent="0.2">
      <c r="A2883" s="117"/>
      <c r="B2883" s="118"/>
      <c r="C2883" s="119"/>
      <c r="D2883" s="119"/>
      <c r="E2883" s="119"/>
      <c r="F2883" s="119"/>
      <c r="G2883" s="119"/>
      <c r="H2883" s="120">
        <f>'technical services'!H136</f>
        <v>0</v>
      </c>
      <c r="I2883" s="120">
        <f>'technical services'!I136</f>
        <v>0</v>
      </c>
      <c r="J2883" s="120">
        <f>'technical services'!J136</f>
        <v>0</v>
      </c>
      <c r="K2883" s="123">
        <f>'technical services'!K136</f>
        <v>0</v>
      </c>
    </row>
    <row r="2884" spans="1:13" s="116" customFormat="1" ht="15" x14ac:dyDescent="0.25">
      <c r="A2884" s="111"/>
      <c r="B2884" s="112" t="s">
        <v>280</v>
      </c>
      <c r="C2884" s="113">
        <v>2811486</v>
      </c>
      <c r="D2884" s="113">
        <v>301318.45</v>
      </c>
      <c r="E2884" s="113">
        <v>1213849.53</v>
      </c>
      <c r="F2884" s="113">
        <v>1597636.47</v>
      </c>
      <c r="G2884" s="113">
        <v>43.17</v>
      </c>
      <c r="H2884" s="120">
        <f>'technical services'!H137</f>
        <v>0</v>
      </c>
      <c r="I2884" s="120">
        <f>'technical services'!I137</f>
        <v>2811486</v>
      </c>
      <c r="J2884" s="120">
        <f>'technical services'!J137</f>
        <v>2980175.16</v>
      </c>
      <c r="K2884" s="123">
        <f>'technical services'!K137</f>
        <v>3158985.6696000001</v>
      </c>
    </row>
    <row r="2885" spans="1:13" s="116" customFormat="1" ht="15" x14ac:dyDescent="0.25">
      <c r="A2885" s="111"/>
      <c r="B2885" s="112"/>
      <c r="C2885" s="113"/>
      <c r="D2885" s="113"/>
      <c r="E2885" s="113"/>
      <c r="F2885" s="113"/>
      <c r="G2885" s="113"/>
      <c r="H2885" s="120">
        <f>'technical services'!H138</f>
        <v>0</v>
      </c>
      <c r="I2885" s="120">
        <f>'technical services'!I138</f>
        <v>0</v>
      </c>
      <c r="J2885" s="120">
        <f>'technical services'!J138</f>
        <v>0</v>
      </c>
      <c r="K2885" s="123">
        <f>'technical services'!K138</f>
        <v>0</v>
      </c>
    </row>
    <row r="2886" spans="1:13" s="116" customFormat="1" ht="15" x14ac:dyDescent="0.25">
      <c r="A2886" s="111"/>
      <c r="B2886" s="112" t="s">
        <v>281</v>
      </c>
      <c r="C2886" s="113">
        <v>10515787</v>
      </c>
      <c r="D2886" s="113">
        <v>1422413.92</v>
      </c>
      <c r="E2886" s="113">
        <v>4261047.0999999996</v>
      </c>
      <c r="F2886" s="113">
        <v>6254739.9000000004</v>
      </c>
      <c r="G2886" s="113">
        <v>40.520000000000003</v>
      </c>
      <c r="H2886" s="120">
        <f>'technical services'!H139</f>
        <v>14764014.970000001</v>
      </c>
      <c r="I2886" s="120">
        <f>'technical services'!I139</f>
        <v>25279801.969999999</v>
      </c>
      <c r="J2886" s="120">
        <f>'technical services'!J139</f>
        <v>12484070.4682</v>
      </c>
      <c r="K2886" s="123">
        <f>'technical services'!K139</f>
        <v>13233114.696291998</v>
      </c>
    </row>
    <row r="2887" spans="1:13" x14ac:dyDescent="0.2">
      <c r="A2887" s="117"/>
      <c r="B2887" s="118"/>
      <c r="C2887" s="119"/>
      <c r="D2887" s="119"/>
      <c r="E2887" s="119"/>
      <c r="F2887" s="119"/>
      <c r="G2887" s="119"/>
      <c r="H2887" s="120">
        <f>'technical services'!H140</f>
        <v>0</v>
      </c>
      <c r="I2887" s="120">
        <f>'technical services'!I140</f>
        <v>0</v>
      </c>
      <c r="J2887" s="120">
        <f>'technical services'!J140</f>
        <v>0</v>
      </c>
      <c r="K2887" s="123">
        <f>'technical services'!K140</f>
        <v>0</v>
      </c>
    </row>
    <row r="2888" spans="1:13" s="116" customFormat="1" ht="15" x14ac:dyDescent="0.25">
      <c r="A2888" s="111"/>
      <c r="B2888" s="112" t="s">
        <v>283</v>
      </c>
      <c r="C2888" s="113"/>
      <c r="D2888" s="113"/>
      <c r="E2888" s="113"/>
      <c r="F2888" s="113"/>
      <c r="G2888" s="113"/>
      <c r="H2888" s="120">
        <f>'technical services'!H141</f>
        <v>0</v>
      </c>
      <c r="I2888" s="120">
        <f>'technical services'!I141</f>
        <v>0</v>
      </c>
      <c r="J2888" s="120">
        <f>'technical services'!J141</f>
        <v>0</v>
      </c>
      <c r="K2888" s="123">
        <f>'technical services'!K141</f>
        <v>0</v>
      </c>
    </row>
    <row r="2889" spans="1:13" x14ac:dyDescent="0.2">
      <c r="A2889" s="117"/>
      <c r="B2889" s="118"/>
      <c r="C2889" s="119"/>
      <c r="D2889" s="119"/>
      <c r="E2889" s="119"/>
      <c r="F2889" s="119"/>
      <c r="G2889" s="119"/>
      <c r="H2889" s="120">
        <f>'technical services'!H142</f>
        <v>0</v>
      </c>
      <c r="I2889" s="120">
        <f>'technical services'!I142</f>
        <v>0</v>
      </c>
      <c r="J2889" s="120">
        <f>'technical services'!J142</f>
        <v>0</v>
      </c>
      <c r="K2889" s="123">
        <f>'technical services'!K142</f>
        <v>0</v>
      </c>
    </row>
    <row r="2890" spans="1:13" x14ac:dyDescent="0.2">
      <c r="A2890" s="117" t="s">
        <v>1133</v>
      </c>
      <c r="B2890" s="118" t="s">
        <v>1274</v>
      </c>
      <c r="C2890" s="119">
        <v>60000</v>
      </c>
      <c r="D2890" s="119">
        <v>5500</v>
      </c>
      <c r="E2890" s="119">
        <v>5500</v>
      </c>
      <c r="F2890" s="119">
        <v>54500</v>
      </c>
      <c r="G2890" s="119">
        <v>9.16</v>
      </c>
      <c r="H2890" s="120">
        <f>'technical services'!H143</f>
        <v>10000</v>
      </c>
      <c r="I2890" s="120">
        <f>'technical services'!I143</f>
        <v>70000</v>
      </c>
      <c r="J2890" s="120">
        <f>'technical services'!J143</f>
        <v>47585</v>
      </c>
      <c r="K2890" s="123">
        <f>'technical services'!K143</f>
        <v>9738</v>
      </c>
    </row>
    <row r="2891" spans="1:13" x14ac:dyDescent="0.2">
      <c r="A2891" s="117" t="s">
        <v>1135</v>
      </c>
      <c r="B2891" s="118" t="s">
        <v>1136</v>
      </c>
      <c r="C2891" s="119">
        <v>7887711</v>
      </c>
      <c r="D2891" s="119">
        <v>2491615.2599999998</v>
      </c>
      <c r="E2891" s="119">
        <v>2491615.2599999998</v>
      </c>
      <c r="F2891" s="119">
        <v>5396095.7400000002</v>
      </c>
      <c r="G2891" s="119">
        <v>31.58</v>
      </c>
      <c r="H2891" s="120">
        <f>'technical services'!H144</f>
        <v>-93450.29</v>
      </c>
      <c r="I2891" s="120">
        <f>'technical services'!I144</f>
        <v>7794260.71</v>
      </c>
      <c r="J2891" s="120">
        <f>'technical services'!J144</f>
        <v>0</v>
      </c>
      <c r="K2891" s="123">
        <f>'technical services'!K144</f>
        <v>0</v>
      </c>
    </row>
    <row r="2892" spans="1:13" s="125" customFormat="1" ht="15" x14ac:dyDescent="0.25">
      <c r="A2892" s="126"/>
      <c r="B2892" s="118" t="s">
        <v>1136</v>
      </c>
      <c r="C2892" s="119">
        <f>'technical services'!C145</f>
        <v>0</v>
      </c>
      <c r="D2892" s="119">
        <f>'technical services'!D145</f>
        <v>0</v>
      </c>
      <c r="E2892" s="119">
        <f>'technical services'!E145</f>
        <v>0</v>
      </c>
      <c r="F2892" s="119">
        <f>'technical services'!F145</f>
        <v>0</v>
      </c>
      <c r="G2892" s="119">
        <f>'technical services'!G145</f>
        <v>0</v>
      </c>
      <c r="H2892" s="119">
        <f>'technical services'!H145</f>
        <v>896778.63</v>
      </c>
      <c r="I2892" s="119">
        <f>'technical services'!I145</f>
        <v>896778.63</v>
      </c>
      <c r="J2892" s="119">
        <f>'technical services'!J145</f>
        <v>0</v>
      </c>
      <c r="K2892" s="119">
        <f>'technical services'!K145</f>
        <v>0</v>
      </c>
      <c r="M2892" s="135"/>
    </row>
    <row r="2893" spans="1:13" x14ac:dyDescent="0.2">
      <c r="A2893" s="117" t="s">
        <v>1137</v>
      </c>
      <c r="B2893" s="118" t="s">
        <v>1138</v>
      </c>
      <c r="C2893" s="119">
        <v>9000000</v>
      </c>
      <c r="D2893" s="119">
        <v>911131.01</v>
      </c>
      <c r="E2893" s="119">
        <v>5843469.7199999997</v>
      </c>
      <c r="F2893" s="119">
        <v>3156530.28</v>
      </c>
      <c r="G2893" s="119">
        <v>64.92</v>
      </c>
      <c r="H2893" s="120">
        <f>'technical services'!H146</f>
        <v>7890824.1200000001</v>
      </c>
      <c r="I2893" s="120">
        <f>'technical services'!I146</f>
        <v>16890824.120000001</v>
      </c>
      <c r="J2893" s="120">
        <f>'technical services'!J146</f>
        <v>17000000</v>
      </c>
      <c r="K2893" s="123">
        <f>'technical services'!K146</f>
        <v>10000000</v>
      </c>
    </row>
    <row r="2894" spans="1:13" x14ac:dyDescent="0.2">
      <c r="A2894" s="117" t="s">
        <v>1139</v>
      </c>
      <c r="B2894" s="118" t="s">
        <v>1140</v>
      </c>
      <c r="C2894" s="119">
        <v>5705035</v>
      </c>
      <c r="D2894" s="119">
        <v>1644983.5</v>
      </c>
      <c r="E2894" s="119">
        <v>5031688.07</v>
      </c>
      <c r="F2894" s="119">
        <v>673346.93</v>
      </c>
      <c r="G2894" s="119">
        <v>88.19</v>
      </c>
      <c r="H2894" s="120">
        <f>'technical services'!H147</f>
        <v>-700</v>
      </c>
      <c r="I2894" s="120">
        <f>'technical services'!I147</f>
        <v>5704335</v>
      </c>
      <c r="J2894" s="120">
        <f>'technical services'!J147</f>
        <v>0</v>
      </c>
      <c r="K2894" s="123">
        <f>'technical services'!K147</f>
        <v>7000000</v>
      </c>
    </row>
    <row r="2895" spans="1:13" x14ac:dyDescent="0.2">
      <c r="A2895" s="117"/>
      <c r="B2895" s="118" t="s">
        <v>1247</v>
      </c>
      <c r="C2895" s="119"/>
      <c r="D2895" s="119"/>
      <c r="E2895" s="119"/>
      <c r="F2895" s="119"/>
      <c r="G2895" s="119"/>
      <c r="H2895" s="120">
        <f>'technical services'!H148</f>
        <v>0</v>
      </c>
      <c r="I2895" s="120">
        <f>'technical services'!I148</f>
        <v>0</v>
      </c>
      <c r="J2895" s="120">
        <f>'technical services'!J148</f>
        <v>7500000</v>
      </c>
      <c r="K2895" s="123">
        <f>'technical services'!K148</f>
        <v>4891285</v>
      </c>
    </row>
    <row r="2896" spans="1:13" x14ac:dyDescent="0.2">
      <c r="A2896" s="117" t="s">
        <v>1141</v>
      </c>
      <c r="B2896" s="118" t="s">
        <v>1142</v>
      </c>
      <c r="C2896" s="119">
        <v>12208715</v>
      </c>
      <c r="D2896" s="119">
        <v>0</v>
      </c>
      <c r="E2896" s="119">
        <v>9984579.0800000001</v>
      </c>
      <c r="F2896" s="119">
        <v>2224135.92</v>
      </c>
      <c r="G2896" s="119">
        <v>81.78</v>
      </c>
      <c r="H2896" s="120">
        <f>'technical services'!H149</f>
        <v>-12208715</v>
      </c>
      <c r="I2896" s="120">
        <f>'technical services'!I149</f>
        <v>0</v>
      </c>
      <c r="J2896" s="120">
        <f>'technical services'!J149</f>
        <v>0</v>
      </c>
      <c r="K2896" s="123">
        <f>'technical services'!K149</f>
        <v>0</v>
      </c>
    </row>
    <row r="2897" spans="1:12" x14ac:dyDescent="0.2">
      <c r="A2897" s="117" t="s">
        <v>1143</v>
      </c>
      <c r="B2897" s="118" t="s">
        <v>1144</v>
      </c>
      <c r="C2897" s="119">
        <v>1965552</v>
      </c>
      <c r="D2897" s="119">
        <v>0</v>
      </c>
      <c r="E2897" s="119">
        <v>1669687.51</v>
      </c>
      <c r="F2897" s="119">
        <v>295864.49</v>
      </c>
      <c r="G2897" s="119">
        <v>84.94</v>
      </c>
      <c r="H2897" s="120">
        <f>'technical services'!H150</f>
        <v>6903132.1900000004</v>
      </c>
      <c r="I2897" s="120">
        <f>'technical services'!I150</f>
        <v>8868684.1900000013</v>
      </c>
      <c r="J2897" s="120">
        <f>'technical services'!J150</f>
        <v>16393450</v>
      </c>
      <c r="K2897" s="123">
        <f>'technical services'!K150</f>
        <v>6295198</v>
      </c>
    </row>
    <row r="2898" spans="1:12" ht="15" x14ac:dyDescent="0.25">
      <c r="A2898" s="117"/>
      <c r="B2898" s="118" t="s">
        <v>1276</v>
      </c>
      <c r="C2898" s="119">
        <v>0</v>
      </c>
      <c r="D2898" s="119"/>
      <c r="E2898" s="119"/>
      <c r="F2898" s="119"/>
      <c r="G2898" s="119"/>
      <c r="H2898" s="119"/>
      <c r="I2898" s="120">
        <f>'technical services'!I151</f>
        <v>0</v>
      </c>
      <c r="J2898" s="120">
        <f>'technical services'!J151</f>
        <v>0</v>
      </c>
      <c r="K2898" s="123">
        <f>'technical services'!K151</f>
        <v>7000000</v>
      </c>
      <c r="L2898" s="129"/>
    </row>
    <row r="2899" spans="1:12" ht="15" x14ac:dyDescent="0.25">
      <c r="A2899" s="117"/>
      <c r="B2899" s="118" t="s">
        <v>1277</v>
      </c>
      <c r="C2899" s="119">
        <v>0</v>
      </c>
      <c r="D2899" s="119"/>
      <c r="E2899" s="119"/>
      <c r="F2899" s="119"/>
      <c r="G2899" s="119"/>
      <c r="H2899" s="119"/>
      <c r="I2899" s="120">
        <f>'technical services'!I152</f>
        <v>0</v>
      </c>
      <c r="J2899" s="120">
        <f>'technical services'!J152</f>
        <v>0</v>
      </c>
      <c r="K2899" s="123">
        <f>'technical services'!K152</f>
        <v>4826302</v>
      </c>
      <c r="L2899" s="129"/>
    </row>
    <row r="2900" spans="1:12" x14ac:dyDescent="0.2">
      <c r="A2900" s="117"/>
      <c r="B2900" s="118"/>
      <c r="C2900" s="119"/>
      <c r="D2900" s="119"/>
      <c r="E2900" s="119"/>
      <c r="F2900" s="119"/>
      <c r="G2900" s="119"/>
      <c r="H2900" s="120">
        <f>'technical services'!H153</f>
        <v>0</v>
      </c>
      <c r="I2900" s="120">
        <f>'technical services'!I153</f>
        <v>0</v>
      </c>
      <c r="J2900" s="120">
        <f>'technical services'!J153</f>
        <v>0</v>
      </c>
      <c r="K2900" s="123">
        <f>'technical services'!K153</f>
        <v>0</v>
      </c>
    </row>
    <row r="2901" spans="1:12" s="116" customFormat="1" ht="15" x14ac:dyDescent="0.25">
      <c r="A2901" s="111"/>
      <c r="B2901" s="112" t="s">
        <v>294</v>
      </c>
      <c r="C2901" s="113">
        <v>36827013</v>
      </c>
      <c r="D2901" s="113">
        <v>5053229.7699999996</v>
      </c>
      <c r="E2901" s="113">
        <v>25026539.640000001</v>
      </c>
      <c r="F2901" s="113">
        <v>11800473.359999999</v>
      </c>
      <c r="G2901" s="113">
        <v>67.95</v>
      </c>
      <c r="H2901" s="120">
        <f>'technical services'!H154</f>
        <v>3397869.6500000013</v>
      </c>
      <c r="I2901" s="120">
        <f>'technical services'!I154</f>
        <v>40224882.649999999</v>
      </c>
      <c r="J2901" s="120">
        <f>'technical services'!J154</f>
        <v>40941035</v>
      </c>
      <c r="K2901" s="123">
        <f>'technical services'!K154</f>
        <v>40022523</v>
      </c>
    </row>
    <row r="2902" spans="1:12" x14ac:dyDescent="0.2">
      <c r="A2902" s="117"/>
      <c r="B2902" s="118"/>
      <c r="C2902" s="119"/>
      <c r="D2902" s="119"/>
      <c r="E2902" s="119"/>
      <c r="F2902" s="119"/>
      <c r="G2902" s="119"/>
      <c r="H2902" s="120">
        <f>'technical services'!H155</f>
        <v>0</v>
      </c>
      <c r="I2902" s="120">
        <f>'technical services'!I155</f>
        <v>0</v>
      </c>
      <c r="J2902" s="120">
        <f>'technical services'!J155</f>
        <v>0</v>
      </c>
      <c r="K2902" s="123">
        <f>'technical services'!K155</f>
        <v>0</v>
      </c>
    </row>
    <row r="2903" spans="1:12" s="116" customFormat="1" ht="15" x14ac:dyDescent="0.25">
      <c r="A2903" s="111"/>
      <c r="B2903" s="112" t="s">
        <v>1145</v>
      </c>
      <c r="C2903" s="113"/>
      <c r="D2903" s="113"/>
      <c r="E2903" s="113"/>
      <c r="F2903" s="113"/>
      <c r="G2903" s="113"/>
      <c r="H2903" s="120">
        <f>'technical services'!H156</f>
        <v>0</v>
      </c>
      <c r="I2903" s="120">
        <f>'technical services'!I156</f>
        <v>0</v>
      </c>
      <c r="J2903" s="120">
        <f>'technical services'!J156</f>
        <v>0</v>
      </c>
      <c r="K2903" s="123">
        <f>'technical services'!K156</f>
        <v>0</v>
      </c>
    </row>
    <row r="2904" spans="1:12" s="116" customFormat="1" ht="15" x14ac:dyDescent="0.25">
      <c r="A2904" s="111"/>
      <c r="B2904" s="112" t="s">
        <v>8</v>
      </c>
      <c r="C2904" s="113"/>
      <c r="D2904" s="113"/>
      <c r="E2904" s="113"/>
      <c r="F2904" s="113"/>
      <c r="G2904" s="113"/>
      <c r="H2904" s="120">
        <f>'technical services'!H157</f>
        <v>0</v>
      </c>
      <c r="I2904" s="120">
        <f>'technical services'!I157</f>
        <v>0</v>
      </c>
      <c r="J2904" s="120">
        <f>'technical services'!J157</f>
        <v>0</v>
      </c>
      <c r="K2904" s="123">
        <f>'technical services'!K157</f>
        <v>0</v>
      </c>
    </row>
    <row r="2905" spans="1:12" s="116" customFormat="1" ht="15" x14ac:dyDescent="0.25">
      <c r="A2905" s="111"/>
      <c r="B2905" s="112" t="s">
        <v>9</v>
      </c>
      <c r="C2905" s="113"/>
      <c r="D2905" s="113"/>
      <c r="E2905" s="113"/>
      <c r="F2905" s="113"/>
      <c r="G2905" s="113"/>
      <c r="H2905" s="120">
        <f>'technical services'!H158</f>
        <v>0</v>
      </c>
      <c r="I2905" s="120">
        <f>'technical services'!I158</f>
        <v>0</v>
      </c>
      <c r="J2905" s="120">
        <f>'technical services'!J158</f>
        <v>0</v>
      </c>
      <c r="K2905" s="123">
        <f>'technical services'!K158</f>
        <v>0</v>
      </c>
    </row>
    <row r="2906" spans="1:12" s="116" customFormat="1" ht="15" x14ac:dyDescent="0.25">
      <c r="A2906" s="111"/>
      <c r="B2906" s="112" t="s">
        <v>27</v>
      </c>
      <c r="C2906" s="113"/>
      <c r="D2906" s="113"/>
      <c r="E2906" s="113"/>
      <c r="F2906" s="113"/>
      <c r="G2906" s="113"/>
      <c r="H2906" s="120">
        <f>'technical services'!H159</f>
        <v>0</v>
      </c>
      <c r="I2906" s="120">
        <f>'technical services'!I159</f>
        <v>0</v>
      </c>
      <c r="J2906" s="120">
        <f>'technical services'!J159</f>
        <v>0</v>
      </c>
      <c r="K2906" s="123">
        <f>'technical services'!K159</f>
        <v>0</v>
      </c>
    </row>
    <row r="2907" spans="1:12" s="116" customFormat="1" ht="15" x14ac:dyDescent="0.25">
      <c r="A2907" s="111"/>
      <c r="B2907" s="112" t="s">
        <v>28</v>
      </c>
      <c r="C2907" s="113"/>
      <c r="D2907" s="113"/>
      <c r="E2907" s="113"/>
      <c r="F2907" s="113"/>
      <c r="G2907" s="113"/>
      <c r="H2907" s="120">
        <f>'technical services'!H160</f>
        <v>0</v>
      </c>
      <c r="I2907" s="120">
        <f>'technical services'!I160</f>
        <v>0</v>
      </c>
      <c r="J2907" s="120">
        <f>'technical services'!J160</f>
        <v>0</v>
      </c>
      <c r="K2907" s="123">
        <f>'technical services'!K160</f>
        <v>0</v>
      </c>
    </row>
    <row r="2908" spans="1:12" x14ac:dyDescent="0.2">
      <c r="A2908" s="117"/>
      <c r="B2908" s="118"/>
      <c r="C2908" s="119"/>
      <c r="D2908" s="119"/>
      <c r="E2908" s="119"/>
      <c r="F2908" s="119"/>
      <c r="G2908" s="119"/>
      <c r="H2908" s="120">
        <f>'technical services'!H161</f>
        <v>0</v>
      </c>
      <c r="I2908" s="120">
        <f>'technical services'!I161</f>
        <v>0</v>
      </c>
      <c r="J2908" s="120">
        <f>'technical services'!J161</f>
        <v>0</v>
      </c>
      <c r="K2908" s="123">
        <f>'technical services'!K161</f>
        <v>0</v>
      </c>
    </row>
    <row r="2909" spans="1:12" x14ac:dyDescent="0.2">
      <c r="A2909" s="117" t="s">
        <v>1146</v>
      </c>
      <c r="B2909" s="118" t="s">
        <v>31</v>
      </c>
      <c r="C2909" s="119">
        <v>-1724650</v>
      </c>
      <c r="D2909" s="119">
        <v>-918029.57</v>
      </c>
      <c r="E2909" s="119">
        <v>-918029.57</v>
      </c>
      <c r="F2909" s="119">
        <v>-806620.43</v>
      </c>
      <c r="G2909" s="119">
        <v>53.22</v>
      </c>
      <c r="H2909" s="120">
        <f>'technical services'!H162</f>
        <v>0</v>
      </c>
      <c r="I2909" s="120">
        <f>'technical services'!I162</f>
        <v>-1724650</v>
      </c>
      <c r="J2909" s="120">
        <f>'technical services'!J162</f>
        <v>-1828129</v>
      </c>
      <c r="K2909" s="123">
        <f>'technical services'!K162</f>
        <v>-1937816.74</v>
      </c>
    </row>
    <row r="2910" spans="1:12" x14ac:dyDescent="0.2">
      <c r="A2910" s="117"/>
      <c r="B2910" s="118"/>
      <c r="C2910" s="119"/>
      <c r="D2910" s="119"/>
      <c r="E2910" s="119"/>
      <c r="F2910" s="119"/>
      <c r="G2910" s="119"/>
      <c r="H2910" s="120">
        <f>'technical services'!H163</f>
        <v>0</v>
      </c>
      <c r="I2910" s="120">
        <f>'technical services'!I163</f>
        <v>0</v>
      </c>
      <c r="J2910" s="120">
        <f>'technical services'!J163</f>
        <v>0</v>
      </c>
      <c r="K2910" s="123">
        <f>'technical services'!K163</f>
        <v>0</v>
      </c>
    </row>
    <row r="2911" spans="1:12" s="116" customFormat="1" ht="15" x14ac:dyDescent="0.25">
      <c r="A2911" s="111"/>
      <c r="B2911" s="112" t="s">
        <v>33</v>
      </c>
      <c r="C2911" s="113">
        <v>-1724650</v>
      </c>
      <c r="D2911" s="113">
        <v>-918029.57</v>
      </c>
      <c r="E2911" s="113">
        <v>-918029.57</v>
      </c>
      <c r="F2911" s="113">
        <v>-806620.43</v>
      </c>
      <c r="G2911" s="113">
        <v>53.22</v>
      </c>
      <c r="H2911" s="120">
        <f>'technical services'!H164</f>
        <v>0</v>
      </c>
      <c r="I2911" s="120">
        <f>'technical services'!I164</f>
        <v>-1724650</v>
      </c>
      <c r="J2911" s="120">
        <f>'technical services'!J164</f>
        <v>-1828129</v>
      </c>
      <c r="K2911" s="123">
        <f>'technical services'!K164</f>
        <v>-1937816.74</v>
      </c>
    </row>
    <row r="2912" spans="1:12" s="116" customFormat="1" ht="15" x14ac:dyDescent="0.25">
      <c r="A2912" s="111"/>
      <c r="B2912" s="112"/>
      <c r="C2912" s="113"/>
      <c r="D2912" s="113"/>
      <c r="E2912" s="113"/>
      <c r="F2912" s="113"/>
      <c r="G2912" s="113"/>
      <c r="H2912" s="120">
        <f>'technical services'!H165</f>
        <v>0</v>
      </c>
      <c r="I2912" s="120">
        <f>'technical services'!I165</f>
        <v>0</v>
      </c>
      <c r="J2912" s="120">
        <f>'technical services'!J165</f>
        <v>0</v>
      </c>
      <c r="K2912" s="123">
        <f>'technical services'!K165</f>
        <v>0</v>
      </c>
    </row>
    <row r="2913" spans="1:11" s="116" customFormat="1" ht="15" x14ac:dyDescent="0.25">
      <c r="A2913" s="111"/>
      <c r="B2913" s="112" t="s">
        <v>34</v>
      </c>
      <c r="C2913" s="113"/>
      <c r="D2913" s="113"/>
      <c r="E2913" s="113"/>
      <c r="F2913" s="113"/>
      <c r="G2913" s="113"/>
      <c r="H2913" s="120">
        <f>'technical services'!H166</f>
        <v>0</v>
      </c>
      <c r="I2913" s="120">
        <f>'technical services'!I166</f>
        <v>0</v>
      </c>
      <c r="J2913" s="120">
        <f>'technical services'!J166</f>
        <v>0</v>
      </c>
      <c r="K2913" s="123">
        <f>'technical services'!K166</f>
        <v>0</v>
      </c>
    </row>
    <row r="2914" spans="1:11" x14ac:dyDescent="0.2">
      <c r="A2914" s="117"/>
      <c r="B2914" s="118"/>
      <c r="C2914" s="119"/>
      <c r="D2914" s="119"/>
      <c r="E2914" s="119"/>
      <c r="F2914" s="119"/>
      <c r="G2914" s="119"/>
      <c r="H2914" s="120">
        <f>'technical services'!H167</f>
        <v>0</v>
      </c>
      <c r="I2914" s="120">
        <f>'technical services'!I167</f>
        <v>0</v>
      </c>
      <c r="J2914" s="120">
        <f>'technical services'!J167</f>
        <v>0</v>
      </c>
      <c r="K2914" s="123">
        <f>'technical services'!K167</f>
        <v>0</v>
      </c>
    </row>
    <row r="2915" spans="1:11" x14ac:dyDescent="0.2">
      <c r="A2915" s="117" t="s">
        <v>1147</v>
      </c>
      <c r="B2915" s="118" t="s">
        <v>35</v>
      </c>
      <c r="C2915" s="119">
        <v>-32768329</v>
      </c>
      <c r="D2915" s="119">
        <v>-23170652.739999998</v>
      </c>
      <c r="E2915" s="119">
        <v>-23170652.739999998</v>
      </c>
      <c r="F2915" s="119">
        <v>-9597676.2599999998</v>
      </c>
      <c r="G2915" s="119">
        <v>70.709999999999994</v>
      </c>
      <c r="H2915" s="120">
        <f>'technical services'!H168</f>
        <v>-12000000</v>
      </c>
      <c r="I2915" s="120">
        <f>'technical services'!I168</f>
        <v>-44768329</v>
      </c>
      <c r="J2915" s="120">
        <f>'technical services'!J168</f>
        <v>-33393450</v>
      </c>
      <c r="K2915" s="123">
        <f>'technical services'!K168</f>
        <v>-35121500</v>
      </c>
    </row>
    <row r="2916" spans="1:11" x14ac:dyDescent="0.2">
      <c r="A2916" s="117"/>
      <c r="B2916" s="118"/>
      <c r="C2916" s="119"/>
      <c r="D2916" s="119"/>
      <c r="E2916" s="119"/>
      <c r="F2916" s="119"/>
      <c r="G2916" s="119"/>
      <c r="H2916" s="120">
        <f>'technical services'!H169</f>
        <v>0</v>
      </c>
      <c r="I2916" s="120">
        <f>'technical services'!I169</f>
        <v>0</v>
      </c>
      <c r="J2916" s="120">
        <f>'technical services'!J169</f>
        <v>0</v>
      </c>
      <c r="K2916" s="123">
        <f>'technical services'!K169</f>
        <v>0</v>
      </c>
    </row>
    <row r="2917" spans="1:11" s="116" customFormat="1" ht="15" x14ac:dyDescent="0.25">
      <c r="A2917" s="111"/>
      <c r="B2917" s="112" t="s">
        <v>36</v>
      </c>
      <c r="C2917" s="113">
        <v>-32768329</v>
      </c>
      <c r="D2917" s="113">
        <v>-23170652.739999998</v>
      </c>
      <c r="E2917" s="113">
        <v>-23170652.739999998</v>
      </c>
      <c r="F2917" s="113">
        <v>-9597676.2599999998</v>
      </c>
      <c r="G2917" s="113">
        <v>70.709999999999994</v>
      </c>
      <c r="H2917" s="120">
        <f>'technical services'!H170</f>
        <v>-12000000</v>
      </c>
      <c r="I2917" s="120">
        <f>'technical services'!I170</f>
        <v>-44768329</v>
      </c>
      <c r="J2917" s="120">
        <f>'technical services'!J170</f>
        <v>-33393450</v>
      </c>
      <c r="K2917" s="123">
        <f>'technical services'!K170</f>
        <v>-35121500</v>
      </c>
    </row>
    <row r="2918" spans="1:11" s="116" customFormat="1" ht="15" x14ac:dyDescent="0.25">
      <c r="A2918" s="111"/>
      <c r="B2918" s="112"/>
      <c r="C2918" s="113"/>
      <c r="D2918" s="113"/>
      <c r="E2918" s="113"/>
      <c r="F2918" s="113"/>
      <c r="G2918" s="113"/>
      <c r="H2918" s="120">
        <f>'technical services'!H171</f>
        <v>0</v>
      </c>
      <c r="I2918" s="120">
        <f>'technical services'!I171</f>
        <v>0</v>
      </c>
      <c r="J2918" s="120">
        <f>'technical services'!J171</f>
        <v>0</v>
      </c>
      <c r="K2918" s="123">
        <f>'technical services'!K171</f>
        <v>0</v>
      </c>
    </row>
    <row r="2919" spans="1:11" s="116" customFormat="1" ht="15" x14ac:dyDescent="0.25">
      <c r="A2919" s="111"/>
      <c r="B2919" s="112" t="s">
        <v>38</v>
      </c>
      <c r="C2919" s="113">
        <v>-34492979</v>
      </c>
      <c r="D2919" s="113">
        <v>-24088682.309999999</v>
      </c>
      <c r="E2919" s="113">
        <v>-24088682.309999999</v>
      </c>
      <c r="F2919" s="113">
        <v>-10404296.689999999</v>
      </c>
      <c r="G2919" s="113">
        <v>69.83</v>
      </c>
      <c r="H2919" s="120">
        <f>'technical services'!H172</f>
        <v>-12000000</v>
      </c>
      <c r="I2919" s="120">
        <f>'technical services'!I172</f>
        <v>-46492979</v>
      </c>
      <c r="J2919" s="120">
        <f>'technical services'!J172</f>
        <v>-33393450</v>
      </c>
      <c r="K2919" s="123">
        <f>'technical services'!K172</f>
        <v>-35121500</v>
      </c>
    </row>
    <row r="2920" spans="1:11" s="116" customFormat="1" ht="15" x14ac:dyDescent="0.25">
      <c r="A2920" s="111"/>
      <c r="B2920" s="112"/>
      <c r="C2920" s="113"/>
      <c r="D2920" s="113"/>
      <c r="E2920" s="113"/>
      <c r="F2920" s="113"/>
      <c r="G2920" s="113"/>
      <c r="H2920" s="120">
        <f>'technical services'!H173</f>
        <v>0</v>
      </c>
      <c r="I2920" s="120">
        <f>'technical services'!I173</f>
        <v>0</v>
      </c>
      <c r="J2920" s="120">
        <f>'technical services'!J173</f>
        <v>0</v>
      </c>
      <c r="K2920" s="123">
        <f>'technical services'!K173</f>
        <v>0</v>
      </c>
    </row>
    <row r="2921" spans="1:11" s="116" customFormat="1" ht="15" x14ac:dyDescent="0.25">
      <c r="A2921" s="111"/>
      <c r="B2921" s="112" t="s">
        <v>91</v>
      </c>
      <c r="C2921" s="113">
        <v>-34492979</v>
      </c>
      <c r="D2921" s="113">
        <v>-24088682.309999999</v>
      </c>
      <c r="E2921" s="113">
        <v>-24088682.309999999</v>
      </c>
      <c r="F2921" s="113">
        <v>-10404296.689999999</v>
      </c>
      <c r="G2921" s="113">
        <v>69.83</v>
      </c>
      <c r="H2921" s="120">
        <f>'technical services'!H174</f>
        <v>-12000000</v>
      </c>
      <c r="I2921" s="120">
        <f>'technical services'!I174</f>
        <v>-46492979</v>
      </c>
      <c r="J2921" s="120">
        <f>'technical services'!J174</f>
        <v>-35221579</v>
      </c>
      <c r="K2921" s="123">
        <f>'technical services'!K174</f>
        <v>-37059316.740000002</v>
      </c>
    </row>
    <row r="2922" spans="1:11" s="116" customFormat="1" ht="15" x14ac:dyDescent="0.25">
      <c r="A2922" s="111"/>
      <c r="B2922" s="112"/>
      <c r="C2922" s="113"/>
      <c r="D2922" s="113"/>
      <c r="E2922" s="113"/>
      <c r="F2922" s="113"/>
      <c r="G2922" s="113"/>
      <c r="H2922" s="120">
        <f>'technical services'!H175</f>
        <v>0</v>
      </c>
      <c r="I2922" s="120">
        <f>'technical services'!I175</f>
        <v>0</v>
      </c>
      <c r="J2922" s="120">
        <f>'technical services'!J175</f>
        <v>0</v>
      </c>
      <c r="K2922" s="123">
        <f>'technical services'!K175</f>
        <v>0</v>
      </c>
    </row>
    <row r="2923" spans="1:11" s="116" customFormat="1" ht="15" x14ac:dyDescent="0.25">
      <c r="A2923" s="111"/>
      <c r="B2923" s="112" t="s">
        <v>92</v>
      </c>
      <c r="C2923" s="113"/>
      <c r="D2923" s="113"/>
      <c r="E2923" s="113"/>
      <c r="F2923" s="113"/>
      <c r="G2923" s="113"/>
      <c r="H2923" s="120">
        <f>'technical services'!H176</f>
        <v>0</v>
      </c>
      <c r="I2923" s="120">
        <f>'technical services'!I176</f>
        <v>0</v>
      </c>
      <c r="J2923" s="120">
        <f>'technical services'!J176</f>
        <v>0</v>
      </c>
      <c r="K2923" s="123">
        <f>'technical services'!K176</f>
        <v>0</v>
      </c>
    </row>
    <row r="2924" spans="1:11" s="116" customFormat="1" ht="15" x14ac:dyDescent="0.25">
      <c r="A2924" s="111"/>
      <c r="B2924" s="112" t="s">
        <v>93</v>
      </c>
      <c r="C2924" s="113"/>
      <c r="D2924" s="113"/>
      <c r="E2924" s="113"/>
      <c r="F2924" s="113"/>
      <c r="G2924" s="113"/>
      <c r="H2924" s="120">
        <f>'technical services'!H177</f>
        <v>0</v>
      </c>
      <c r="I2924" s="120">
        <f>'technical services'!I177</f>
        <v>0</v>
      </c>
      <c r="J2924" s="120">
        <f>'technical services'!J177</f>
        <v>0</v>
      </c>
      <c r="K2924" s="123">
        <f>'technical services'!K177</f>
        <v>0</v>
      </c>
    </row>
    <row r="2925" spans="1:11" s="116" customFormat="1" ht="15" x14ac:dyDescent="0.25">
      <c r="A2925" s="111"/>
      <c r="B2925" s="112" t="s">
        <v>128</v>
      </c>
      <c r="C2925" s="113"/>
      <c r="D2925" s="113"/>
      <c r="E2925" s="113"/>
      <c r="F2925" s="113"/>
      <c r="G2925" s="113"/>
      <c r="H2925" s="120">
        <f>'technical services'!H178</f>
        <v>0</v>
      </c>
      <c r="I2925" s="120">
        <f>'technical services'!I178</f>
        <v>0</v>
      </c>
      <c r="J2925" s="120">
        <f>'technical services'!J178</f>
        <v>0</v>
      </c>
      <c r="K2925" s="123">
        <f>'technical services'!K178</f>
        <v>0</v>
      </c>
    </row>
    <row r="2926" spans="1:11" s="116" customFormat="1" ht="15" x14ac:dyDescent="0.25">
      <c r="A2926" s="111"/>
      <c r="B2926" s="112" t="s">
        <v>129</v>
      </c>
      <c r="C2926" s="113"/>
      <c r="D2926" s="113"/>
      <c r="E2926" s="113"/>
      <c r="F2926" s="113"/>
      <c r="G2926" s="113"/>
      <c r="H2926" s="120">
        <f>'technical services'!H179</f>
        <v>0</v>
      </c>
      <c r="I2926" s="120">
        <f>'technical services'!I179</f>
        <v>0</v>
      </c>
      <c r="J2926" s="120">
        <f>'technical services'!J179</f>
        <v>0</v>
      </c>
      <c r="K2926" s="123">
        <f>'technical services'!K179</f>
        <v>0</v>
      </c>
    </row>
    <row r="2927" spans="1:11" s="116" customFormat="1" ht="15" x14ac:dyDescent="0.25">
      <c r="A2927" s="111"/>
      <c r="B2927" s="112"/>
      <c r="C2927" s="113"/>
      <c r="D2927" s="113"/>
      <c r="E2927" s="113"/>
      <c r="F2927" s="113"/>
      <c r="G2927" s="113"/>
      <c r="H2927" s="120">
        <f>'technical services'!H180</f>
        <v>0</v>
      </c>
      <c r="I2927" s="120">
        <f>'technical services'!I180</f>
        <v>0</v>
      </c>
      <c r="J2927" s="120">
        <f>'technical services'!J180</f>
        <v>0</v>
      </c>
      <c r="K2927" s="123">
        <f>'technical services'!K180</f>
        <v>0</v>
      </c>
    </row>
    <row r="2928" spans="1:11" x14ac:dyDescent="0.2">
      <c r="A2928" s="117" t="s">
        <v>1148</v>
      </c>
      <c r="B2928" s="118" t="s">
        <v>130</v>
      </c>
      <c r="C2928" s="119">
        <v>0</v>
      </c>
      <c r="D2928" s="119">
        <v>85204.28</v>
      </c>
      <c r="E2928" s="119">
        <v>430823.28</v>
      </c>
      <c r="F2928" s="119">
        <v>-430823.28</v>
      </c>
      <c r="G2928" s="119">
        <v>0</v>
      </c>
      <c r="H2928" s="120">
        <f>'technical services'!H181</f>
        <v>0</v>
      </c>
      <c r="I2928" s="120">
        <f>'technical services'!I181</f>
        <v>0</v>
      </c>
      <c r="J2928" s="120">
        <f>'technical services'!J181</f>
        <v>0</v>
      </c>
      <c r="K2928" s="123">
        <f>'technical services'!K181</f>
        <v>0</v>
      </c>
    </row>
    <row r="2929" spans="1:11" x14ac:dyDescent="0.2">
      <c r="A2929" s="117" t="s">
        <v>1149</v>
      </c>
      <c r="B2929" s="118" t="s">
        <v>130</v>
      </c>
      <c r="C2929" s="119">
        <v>1490708</v>
      </c>
      <c r="D2929" s="119">
        <v>31516.16</v>
      </c>
      <c r="E2929" s="119">
        <v>246666.16</v>
      </c>
      <c r="F2929" s="119">
        <v>1244041.8400000001</v>
      </c>
      <c r="G2929" s="119">
        <v>16.54</v>
      </c>
      <c r="H2929" s="120">
        <f>'technical services'!H182</f>
        <v>-120000</v>
      </c>
      <c r="I2929" s="120">
        <f>'technical services'!I182</f>
        <v>1370708</v>
      </c>
      <c r="J2929" s="120">
        <f>'technical services'!J182</f>
        <v>1452950.48</v>
      </c>
      <c r="K2929" s="123">
        <f>'technical services'!K182</f>
        <v>1540127.5088</v>
      </c>
    </row>
    <row r="2930" spans="1:11" x14ac:dyDescent="0.2">
      <c r="A2930" s="117" t="s">
        <v>1150</v>
      </c>
      <c r="B2930" s="118" t="s">
        <v>132</v>
      </c>
      <c r="C2930" s="119">
        <v>0</v>
      </c>
      <c r="D2930" s="119">
        <v>0</v>
      </c>
      <c r="E2930" s="119">
        <v>5863.75</v>
      </c>
      <c r="F2930" s="119">
        <v>-5863.75</v>
      </c>
      <c r="G2930" s="119">
        <v>0</v>
      </c>
      <c r="H2930" s="120">
        <f>'technical services'!H183</f>
        <v>0</v>
      </c>
      <c r="I2930" s="120">
        <f>'technical services'!I183</f>
        <v>0</v>
      </c>
      <c r="J2930" s="120">
        <f>'technical services'!J183</f>
        <v>0</v>
      </c>
      <c r="K2930" s="123">
        <f>'technical services'!K183</f>
        <v>0</v>
      </c>
    </row>
    <row r="2931" spans="1:11" x14ac:dyDescent="0.2">
      <c r="A2931" s="117" t="s">
        <v>1151</v>
      </c>
      <c r="B2931" s="118" t="s">
        <v>136</v>
      </c>
      <c r="C2931" s="119">
        <v>0</v>
      </c>
      <c r="D2931" s="119">
        <v>0</v>
      </c>
      <c r="E2931" s="119">
        <v>115206.35</v>
      </c>
      <c r="F2931" s="119">
        <v>-115206.35</v>
      </c>
      <c r="G2931" s="119">
        <v>0</v>
      </c>
      <c r="H2931" s="120">
        <f>'technical services'!H184</f>
        <v>0</v>
      </c>
      <c r="I2931" s="120">
        <f>'technical services'!I184</f>
        <v>0</v>
      </c>
      <c r="J2931" s="120">
        <f>'technical services'!J184</f>
        <v>0</v>
      </c>
      <c r="K2931" s="123">
        <f>'technical services'!K184</f>
        <v>0</v>
      </c>
    </row>
    <row r="2932" spans="1:11" x14ac:dyDescent="0.2">
      <c r="A2932" s="117"/>
      <c r="B2932" s="118"/>
      <c r="C2932" s="119"/>
      <c r="D2932" s="119"/>
      <c r="E2932" s="119"/>
      <c r="F2932" s="119"/>
      <c r="G2932" s="119"/>
      <c r="H2932" s="120">
        <f>'technical services'!H185</f>
        <v>0</v>
      </c>
      <c r="I2932" s="120">
        <f>'technical services'!I185</f>
        <v>0</v>
      </c>
      <c r="J2932" s="120">
        <f>'technical services'!J185</f>
        <v>0</v>
      </c>
      <c r="K2932" s="123">
        <f>'technical services'!K185</f>
        <v>0</v>
      </c>
    </row>
    <row r="2933" spans="1:11" s="116" customFormat="1" ht="15" x14ac:dyDescent="0.25">
      <c r="A2933" s="111"/>
      <c r="B2933" s="112" t="s">
        <v>143</v>
      </c>
      <c r="C2933" s="113">
        <v>1490708</v>
      </c>
      <c r="D2933" s="113">
        <v>116720.44</v>
      </c>
      <c r="E2933" s="113">
        <v>798559.54</v>
      </c>
      <c r="F2933" s="113">
        <v>692148.46</v>
      </c>
      <c r="G2933" s="113">
        <v>53.56</v>
      </c>
      <c r="H2933" s="120">
        <f>'technical services'!H186</f>
        <v>-120000</v>
      </c>
      <c r="I2933" s="120">
        <f>'technical services'!I186</f>
        <v>1370708</v>
      </c>
      <c r="J2933" s="120">
        <f>'technical services'!J186</f>
        <v>1452950.48</v>
      </c>
      <c r="K2933" s="123">
        <f>'technical services'!K186</f>
        <v>1540127.5088</v>
      </c>
    </row>
    <row r="2934" spans="1:11" s="116" customFormat="1" ht="15" x14ac:dyDescent="0.25">
      <c r="A2934" s="111"/>
      <c r="B2934" s="112"/>
      <c r="C2934" s="113"/>
      <c r="D2934" s="113"/>
      <c r="E2934" s="113"/>
      <c r="F2934" s="113"/>
      <c r="G2934" s="113"/>
      <c r="H2934" s="120">
        <f>'technical services'!H187</f>
        <v>0</v>
      </c>
      <c r="I2934" s="120">
        <f>'technical services'!I187</f>
        <v>0</v>
      </c>
      <c r="J2934" s="120">
        <f>'technical services'!J187</f>
        <v>0</v>
      </c>
      <c r="K2934" s="123">
        <f>'technical services'!K187</f>
        <v>0</v>
      </c>
    </row>
    <row r="2935" spans="1:11" s="116" customFormat="1" ht="15" x14ac:dyDescent="0.25">
      <c r="A2935" s="111"/>
      <c r="B2935" s="112" t="s">
        <v>155</v>
      </c>
      <c r="C2935" s="113">
        <v>1490708</v>
      </c>
      <c r="D2935" s="113">
        <v>116720.44</v>
      </c>
      <c r="E2935" s="113">
        <v>798559.54</v>
      </c>
      <c r="F2935" s="113">
        <v>692148.46</v>
      </c>
      <c r="G2935" s="113">
        <v>53.56</v>
      </c>
      <c r="H2935" s="120">
        <f>'technical services'!H188</f>
        <v>-120000</v>
      </c>
      <c r="I2935" s="120">
        <f>'technical services'!I188</f>
        <v>1370708</v>
      </c>
      <c r="J2935" s="120">
        <f>'technical services'!J188</f>
        <v>1452950.48</v>
      </c>
      <c r="K2935" s="123">
        <f>'technical services'!K188</f>
        <v>1540127.5088</v>
      </c>
    </row>
    <row r="2936" spans="1:11" s="116" customFormat="1" ht="15" x14ac:dyDescent="0.25">
      <c r="A2936" s="111"/>
      <c r="B2936" s="112"/>
      <c r="C2936" s="113"/>
      <c r="D2936" s="113"/>
      <c r="E2936" s="113"/>
      <c r="F2936" s="113"/>
      <c r="G2936" s="113"/>
      <c r="H2936" s="120">
        <f>'technical services'!H189</f>
        <v>0</v>
      </c>
      <c r="I2936" s="120">
        <f>'technical services'!I189</f>
        <v>0</v>
      </c>
      <c r="J2936" s="120">
        <f>'technical services'!J189</f>
        <v>0</v>
      </c>
      <c r="K2936" s="123">
        <f>'technical services'!K189</f>
        <v>0</v>
      </c>
    </row>
    <row r="2937" spans="1:11" s="116" customFormat="1" ht="15" x14ac:dyDescent="0.25">
      <c r="A2937" s="111"/>
      <c r="B2937" s="112" t="s">
        <v>156</v>
      </c>
      <c r="C2937" s="113">
        <v>1490708</v>
      </c>
      <c r="D2937" s="113">
        <v>116720.44</v>
      </c>
      <c r="E2937" s="113">
        <v>798559.54</v>
      </c>
      <c r="F2937" s="113">
        <v>692148.46</v>
      </c>
      <c r="G2937" s="113">
        <v>53.56</v>
      </c>
      <c r="H2937" s="120">
        <f>'technical services'!H190</f>
        <v>-120000</v>
      </c>
      <c r="I2937" s="120">
        <f>'technical services'!I190</f>
        <v>1370708</v>
      </c>
      <c r="J2937" s="120">
        <f>'technical services'!J190</f>
        <v>1452950.48</v>
      </c>
      <c r="K2937" s="123">
        <f>'technical services'!K190</f>
        <v>1540127.5088</v>
      </c>
    </row>
    <row r="2938" spans="1:11" x14ac:dyDescent="0.2">
      <c r="A2938" s="117"/>
      <c r="B2938" s="118"/>
      <c r="C2938" s="119"/>
      <c r="D2938" s="119"/>
      <c r="E2938" s="119"/>
      <c r="F2938" s="119"/>
      <c r="G2938" s="119"/>
      <c r="H2938" s="120">
        <f>'technical services'!H191</f>
        <v>0</v>
      </c>
      <c r="I2938" s="120">
        <f>'technical services'!I191</f>
        <v>0</v>
      </c>
      <c r="J2938" s="120">
        <f>'technical services'!J191</f>
        <v>0</v>
      </c>
      <c r="K2938" s="123">
        <f>'technical services'!K191</f>
        <v>0</v>
      </c>
    </row>
    <row r="2939" spans="1:11" s="116" customFormat="1" ht="15" x14ac:dyDescent="0.25">
      <c r="A2939" s="111"/>
      <c r="B2939" s="112" t="s">
        <v>186</v>
      </c>
      <c r="C2939" s="113"/>
      <c r="D2939" s="113"/>
      <c r="E2939" s="113"/>
      <c r="F2939" s="113"/>
      <c r="G2939" s="113"/>
      <c r="H2939" s="120">
        <f>'technical services'!H192</f>
        <v>0</v>
      </c>
      <c r="I2939" s="120">
        <f>'technical services'!I192</f>
        <v>0</v>
      </c>
      <c r="J2939" s="120">
        <f>'technical services'!J192</f>
        <v>0</v>
      </c>
      <c r="K2939" s="123">
        <f>'technical services'!K192</f>
        <v>0</v>
      </c>
    </row>
    <row r="2940" spans="1:11" s="116" customFormat="1" ht="15" x14ac:dyDescent="0.25">
      <c r="A2940" s="111"/>
      <c r="B2940" s="112" t="s">
        <v>197</v>
      </c>
      <c r="C2940" s="113"/>
      <c r="D2940" s="113"/>
      <c r="E2940" s="113"/>
      <c r="F2940" s="113"/>
      <c r="G2940" s="113"/>
      <c r="H2940" s="120">
        <f>'technical services'!H193</f>
        <v>0</v>
      </c>
      <c r="I2940" s="120">
        <f>'technical services'!I193</f>
        <v>0</v>
      </c>
      <c r="J2940" s="120">
        <f>'technical services'!J193</f>
        <v>0</v>
      </c>
      <c r="K2940" s="123">
        <f>'technical services'!K193</f>
        <v>0</v>
      </c>
    </row>
    <row r="2941" spans="1:11" s="116" customFormat="1" ht="15" x14ac:dyDescent="0.25">
      <c r="A2941" s="111"/>
      <c r="B2941" s="112"/>
      <c r="C2941" s="113"/>
      <c r="D2941" s="113"/>
      <c r="E2941" s="113"/>
      <c r="F2941" s="113"/>
      <c r="G2941" s="113"/>
      <c r="H2941" s="120">
        <f>'technical services'!H194</f>
        <v>0</v>
      </c>
      <c r="I2941" s="120">
        <f>'technical services'!I194</f>
        <v>0</v>
      </c>
      <c r="J2941" s="120">
        <f>'technical services'!J194</f>
        <v>0</v>
      </c>
      <c r="K2941" s="123">
        <f>'technical services'!K194</f>
        <v>0</v>
      </c>
    </row>
    <row r="2942" spans="1:11" x14ac:dyDescent="0.2">
      <c r="A2942" s="117" t="s">
        <v>1152</v>
      </c>
      <c r="B2942" s="118" t="s">
        <v>201</v>
      </c>
      <c r="C2942" s="119">
        <v>173942</v>
      </c>
      <c r="D2942" s="119">
        <v>6470.2</v>
      </c>
      <c r="E2942" s="119">
        <v>34555.43</v>
      </c>
      <c r="F2942" s="119">
        <v>139386.57</v>
      </c>
      <c r="G2942" s="119">
        <v>19.86</v>
      </c>
      <c r="H2942" s="120">
        <f>'technical services'!H195</f>
        <v>110000</v>
      </c>
      <c r="I2942" s="120">
        <f>'technical services'!I195</f>
        <v>283942</v>
      </c>
      <c r="J2942" s="120">
        <f>'technical services'!J195</f>
        <v>300978.52</v>
      </c>
      <c r="K2942" s="123">
        <f>'technical services'!K195</f>
        <v>319037.23120000004</v>
      </c>
    </row>
    <row r="2943" spans="1:11" x14ac:dyDescent="0.2">
      <c r="A2943" s="117"/>
      <c r="B2943" s="118"/>
      <c r="C2943" s="119"/>
      <c r="D2943" s="119"/>
      <c r="E2943" s="119"/>
      <c r="F2943" s="119"/>
      <c r="G2943" s="119"/>
      <c r="H2943" s="120">
        <f>'technical services'!H196</f>
        <v>0</v>
      </c>
      <c r="I2943" s="120">
        <f>'technical services'!I196</f>
        <v>0</v>
      </c>
      <c r="J2943" s="120">
        <f>'technical services'!J196</f>
        <v>0</v>
      </c>
      <c r="K2943" s="123">
        <f>'technical services'!K196</f>
        <v>0</v>
      </c>
    </row>
    <row r="2944" spans="1:11" s="116" customFormat="1" ht="15" x14ac:dyDescent="0.25">
      <c r="A2944" s="111"/>
      <c r="B2944" s="112" t="s">
        <v>204</v>
      </c>
      <c r="C2944" s="113">
        <v>173942</v>
      </c>
      <c r="D2944" s="113">
        <v>6470.2</v>
      </c>
      <c r="E2944" s="113">
        <v>34555.43</v>
      </c>
      <c r="F2944" s="113">
        <v>139386.57</v>
      </c>
      <c r="G2944" s="113">
        <v>19.86</v>
      </c>
      <c r="H2944" s="120">
        <f>'technical services'!H197</f>
        <v>110000</v>
      </c>
      <c r="I2944" s="120">
        <f>'technical services'!I197</f>
        <v>283942</v>
      </c>
      <c r="J2944" s="120">
        <f>'technical services'!J197</f>
        <v>300978.52</v>
      </c>
      <c r="K2944" s="123">
        <f>'technical services'!K197</f>
        <v>319037.23120000004</v>
      </c>
    </row>
    <row r="2945" spans="1:11" s="116" customFormat="1" ht="15" x14ac:dyDescent="0.25">
      <c r="A2945" s="111"/>
      <c r="B2945" s="112"/>
      <c r="C2945" s="113"/>
      <c r="D2945" s="113"/>
      <c r="E2945" s="113"/>
      <c r="F2945" s="113"/>
      <c r="G2945" s="113"/>
      <c r="H2945" s="120">
        <f>'technical services'!H198</f>
        <v>0</v>
      </c>
      <c r="I2945" s="120">
        <f>'technical services'!I198</f>
        <v>0</v>
      </c>
      <c r="J2945" s="120">
        <f>'technical services'!J198</f>
        <v>0</v>
      </c>
      <c r="K2945" s="123">
        <f>'technical services'!K198</f>
        <v>0</v>
      </c>
    </row>
    <row r="2946" spans="1:11" s="116" customFormat="1" ht="15" x14ac:dyDescent="0.25">
      <c r="A2946" s="111"/>
      <c r="B2946" s="112" t="s">
        <v>205</v>
      </c>
      <c r="C2946" s="113"/>
      <c r="D2946" s="113"/>
      <c r="E2946" s="113"/>
      <c r="F2946" s="113"/>
      <c r="G2946" s="113"/>
      <c r="H2946" s="120">
        <f>'technical services'!H199</f>
        <v>0</v>
      </c>
      <c r="I2946" s="120">
        <f>'technical services'!I199</f>
        <v>0</v>
      </c>
      <c r="J2946" s="120">
        <f>'technical services'!J199</f>
        <v>0</v>
      </c>
      <c r="K2946" s="123">
        <f>'technical services'!K199</f>
        <v>0</v>
      </c>
    </row>
    <row r="2947" spans="1:11" s="116" customFormat="1" ht="15" x14ac:dyDescent="0.25">
      <c r="A2947" s="111"/>
      <c r="B2947" s="112"/>
      <c r="C2947" s="113"/>
      <c r="D2947" s="113"/>
      <c r="E2947" s="113"/>
      <c r="F2947" s="113"/>
      <c r="G2947" s="113"/>
      <c r="H2947" s="120">
        <f>'technical services'!H200</f>
        <v>0</v>
      </c>
      <c r="I2947" s="120">
        <f>'technical services'!I200</f>
        <v>0</v>
      </c>
      <c r="J2947" s="120">
        <f>'technical services'!J200</f>
        <v>0</v>
      </c>
      <c r="K2947" s="123">
        <f>'technical services'!K200</f>
        <v>0</v>
      </c>
    </row>
    <row r="2948" spans="1:11" s="116" customFormat="1" ht="15" x14ac:dyDescent="0.25">
      <c r="A2948" s="111"/>
      <c r="B2948" s="112" t="s">
        <v>217</v>
      </c>
      <c r="C2948" s="113">
        <v>173942</v>
      </c>
      <c r="D2948" s="113">
        <v>6470.2</v>
      </c>
      <c r="E2948" s="113">
        <v>34555.43</v>
      </c>
      <c r="F2948" s="113">
        <v>139386.57</v>
      </c>
      <c r="G2948" s="113">
        <v>19.86</v>
      </c>
      <c r="H2948" s="120">
        <f>'technical services'!H201</f>
        <v>110000</v>
      </c>
      <c r="I2948" s="120">
        <f>'technical services'!I201</f>
        <v>283942</v>
      </c>
      <c r="J2948" s="120">
        <f>'technical services'!J201</f>
        <v>300978.52</v>
      </c>
      <c r="K2948" s="123">
        <f>'technical services'!K201</f>
        <v>319037.23120000004</v>
      </c>
    </row>
    <row r="2949" spans="1:11" s="116" customFormat="1" ht="15" x14ac:dyDescent="0.25">
      <c r="A2949" s="111"/>
      <c r="B2949" s="112"/>
      <c r="C2949" s="113"/>
      <c r="D2949" s="113"/>
      <c r="E2949" s="113"/>
      <c r="F2949" s="113"/>
      <c r="G2949" s="113"/>
      <c r="H2949" s="120">
        <f>'technical services'!H202</f>
        <v>0</v>
      </c>
      <c r="I2949" s="120">
        <f>'technical services'!I202</f>
        <v>0</v>
      </c>
      <c r="J2949" s="120">
        <f>'technical services'!J202</f>
        <v>0</v>
      </c>
      <c r="K2949" s="123">
        <f>'technical services'!K202</f>
        <v>0</v>
      </c>
    </row>
    <row r="2950" spans="1:11" s="116" customFormat="1" ht="15" x14ac:dyDescent="0.25">
      <c r="A2950" s="111"/>
      <c r="B2950" s="112" t="s">
        <v>218</v>
      </c>
      <c r="C2950" s="113"/>
      <c r="D2950" s="113"/>
      <c r="E2950" s="113"/>
      <c r="F2950" s="113"/>
      <c r="G2950" s="113"/>
      <c r="H2950" s="120">
        <f>'technical services'!H203</f>
        <v>0</v>
      </c>
      <c r="I2950" s="120">
        <f>'technical services'!I203</f>
        <v>0</v>
      </c>
      <c r="J2950" s="120">
        <f>'technical services'!J203</f>
        <v>0</v>
      </c>
      <c r="K2950" s="123">
        <f>'technical services'!K203</f>
        <v>0</v>
      </c>
    </row>
    <row r="2951" spans="1:11" s="116" customFormat="1" ht="15" x14ac:dyDescent="0.25">
      <c r="A2951" s="111"/>
      <c r="B2951" s="112"/>
      <c r="C2951" s="113"/>
      <c r="D2951" s="113"/>
      <c r="E2951" s="113"/>
      <c r="F2951" s="113"/>
      <c r="G2951" s="113"/>
      <c r="H2951" s="120">
        <f>'technical services'!H204</f>
        <v>0</v>
      </c>
      <c r="I2951" s="120">
        <f>'technical services'!I204</f>
        <v>0</v>
      </c>
      <c r="J2951" s="120">
        <f>'technical services'!J204</f>
        <v>0</v>
      </c>
      <c r="K2951" s="123">
        <f>'technical services'!K204</f>
        <v>0</v>
      </c>
    </row>
    <row r="2952" spans="1:11" x14ac:dyDescent="0.2">
      <c r="A2952" s="117" t="s">
        <v>1153</v>
      </c>
      <c r="B2952" s="118" t="s">
        <v>243</v>
      </c>
      <c r="C2952" s="119">
        <v>0</v>
      </c>
      <c r="D2952" s="119">
        <v>674.01</v>
      </c>
      <c r="E2952" s="119">
        <v>5440.41</v>
      </c>
      <c r="F2952" s="119">
        <v>-5440.41</v>
      </c>
      <c r="G2952" s="119">
        <v>0</v>
      </c>
      <c r="H2952" s="120">
        <f>'technical services'!H205</f>
        <v>0</v>
      </c>
      <c r="I2952" s="120">
        <f>'technical services'!I205</f>
        <v>0</v>
      </c>
      <c r="J2952" s="120">
        <f>'technical services'!J205</f>
        <v>0</v>
      </c>
      <c r="K2952" s="123">
        <f>'technical services'!K205</f>
        <v>0</v>
      </c>
    </row>
    <row r="2953" spans="1:11" x14ac:dyDescent="0.2">
      <c r="A2953" s="117" t="s">
        <v>1154</v>
      </c>
      <c r="B2953" s="118" t="s">
        <v>244</v>
      </c>
      <c r="C2953" s="119">
        <v>0</v>
      </c>
      <c r="D2953" s="119">
        <v>0</v>
      </c>
      <c r="E2953" s="119">
        <v>80701.83</v>
      </c>
      <c r="F2953" s="119">
        <v>-80701.83</v>
      </c>
      <c r="G2953" s="119">
        <v>0</v>
      </c>
      <c r="H2953" s="120">
        <f>'technical services'!H206</f>
        <v>0</v>
      </c>
      <c r="I2953" s="120">
        <f>'technical services'!I206</f>
        <v>0</v>
      </c>
      <c r="J2953" s="120">
        <f>'technical services'!J206</f>
        <v>0</v>
      </c>
      <c r="K2953" s="123">
        <f>'technical services'!K206</f>
        <v>0</v>
      </c>
    </row>
    <row r="2954" spans="1:11" x14ac:dyDescent="0.2">
      <c r="A2954" s="117"/>
      <c r="B2954" s="118"/>
      <c r="C2954" s="119"/>
      <c r="D2954" s="119"/>
      <c r="E2954" s="119"/>
      <c r="F2954" s="119"/>
      <c r="G2954" s="119"/>
      <c r="H2954" s="120">
        <f>'technical services'!H207</f>
        <v>0</v>
      </c>
      <c r="I2954" s="120">
        <f>'technical services'!I207</f>
        <v>0</v>
      </c>
      <c r="J2954" s="120">
        <f>'technical services'!J207</f>
        <v>0</v>
      </c>
      <c r="K2954" s="123">
        <f>'technical services'!K207</f>
        <v>0</v>
      </c>
    </row>
    <row r="2955" spans="1:11" s="116" customFormat="1" ht="15" x14ac:dyDescent="0.25">
      <c r="A2955" s="111"/>
      <c r="B2955" s="112" t="s">
        <v>250</v>
      </c>
      <c r="C2955" s="113">
        <v>0</v>
      </c>
      <c r="D2955" s="113">
        <v>674.01</v>
      </c>
      <c r="E2955" s="113">
        <v>86142.24</v>
      </c>
      <c r="F2955" s="113">
        <v>-86142.24</v>
      </c>
      <c r="G2955" s="113">
        <v>0</v>
      </c>
      <c r="H2955" s="120">
        <f>'technical services'!H208</f>
        <v>0</v>
      </c>
      <c r="I2955" s="120">
        <f>'technical services'!I208</f>
        <v>0</v>
      </c>
      <c r="J2955" s="120">
        <f>'technical services'!J208</f>
        <v>0</v>
      </c>
      <c r="K2955" s="123">
        <f>'technical services'!K208</f>
        <v>0</v>
      </c>
    </row>
    <row r="2956" spans="1:11" s="116" customFormat="1" ht="15" x14ac:dyDescent="0.25">
      <c r="A2956" s="111"/>
      <c r="B2956" s="112"/>
      <c r="C2956" s="113"/>
      <c r="D2956" s="113"/>
      <c r="E2956" s="113"/>
      <c r="F2956" s="113"/>
      <c r="G2956" s="113"/>
      <c r="H2956" s="120">
        <f>'technical services'!H209</f>
        <v>0</v>
      </c>
      <c r="I2956" s="120">
        <f>'technical services'!I209</f>
        <v>0</v>
      </c>
      <c r="J2956" s="120">
        <f>'technical services'!J209</f>
        <v>0</v>
      </c>
      <c r="K2956" s="123">
        <f>'technical services'!K209</f>
        <v>0</v>
      </c>
    </row>
    <row r="2957" spans="1:11" s="116" customFormat="1" ht="15" x14ac:dyDescent="0.25">
      <c r="A2957" s="111"/>
      <c r="B2957" s="112" t="s">
        <v>266</v>
      </c>
      <c r="C2957" s="113"/>
      <c r="D2957" s="113"/>
      <c r="E2957" s="113"/>
      <c r="F2957" s="113"/>
      <c r="G2957" s="113"/>
      <c r="H2957" s="120">
        <f>'technical services'!H210</f>
        <v>0</v>
      </c>
      <c r="I2957" s="120">
        <f>'technical services'!I210</f>
        <v>0</v>
      </c>
      <c r="J2957" s="120">
        <f>'technical services'!J210</f>
        <v>0</v>
      </c>
      <c r="K2957" s="123">
        <f>'technical services'!K210</f>
        <v>0</v>
      </c>
    </row>
    <row r="2958" spans="1:11" x14ac:dyDescent="0.2">
      <c r="A2958" s="117"/>
      <c r="B2958" s="118"/>
      <c r="C2958" s="119"/>
      <c r="D2958" s="119"/>
      <c r="E2958" s="119"/>
      <c r="F2958" s="119"/>
      <c r="G2958" s="119"/>
      <c r="H2958" s="120">
        <f>'technical services'!H211</f>
        <v>0</v>
      </c>
      <c r="I2958" s="120">
        <f>'technical services'!I211</f>
        <v>0</v>
      </c>
      <c r="J2958" s="120">
        <f>'technical services'!J211</f>
        <v>0</v>
      </c>
      <c r="K2958" s="123">
        <f>'technical services'!K211</f>
        <v>0</v>
      </c>
    </row>
    <row r="2959" spans="1:11" x14ac:dyDescent="0.2">
      <c r="A2959" s="117" t="s">
        <v>1155</v>
      </c>
      <c r="B2959" s="118" t="s">
        <v>267</v>
      </c>
      <c r="C2959" s="119">
        <v>3180</v>
      </c>
      <c r="D2959" s="119">
        <v>1972.05</v>
      </c>
      <c r="E2959" s="119">
        <v>4719.3599999999997</v>
      </c>
      <c r="F2959" s="119">
        <v>-1539.36</v>
      </c>
      <c r="G2959" s="119">
        <v>148.4</v>
      </c>
      <c r="H2959" s="120">
        <f>'technical services'!H212</f>
        <v>0</v>
      </c>
      <c r="I2959" s="120">
        <f>'technical services'!I212</f>
        <v>3180</v>
      </c>
      <c r="J2959" s="120">
        <f>'technical services'!J212</f>
        <v>3370.8</v>
      </c>
      <c r="K2959" s="123">
        <f>'technical services'!K212</f>
        <v>3573.0480000000002</v>
      </c>
    </row>
    <row r="2960" spans="1:11" x14ac:dyDescent="0.2">
      <c r="A2960" s="117" t="s">
        <v>1156</v>
      </c>
      <c r="B2960" s="118" t="s">
        <v>268</v>
      </c>
      <c r="C2960" s="119">
        <v>44313</v>
      </c>
      <c r="D2960" s="119">
        <v>2721.91</v>
      </c>
      <c r="E2960" s="119">
        <v>14434.83</v>
      </c>
      <c r="F2960" s="119">
        <v>29878.17</v>
      </c>
      <c r="G2960" s="119">
        <v>32.57</v>
      </c>
      <c r="H2960" s="120">
        <f>'technical services'!H213</f>
        <v>0</v>
      </c>
      <c r="I2960" s="120">
        <f>'technical services'!I213</f>
        <v>44313</v>
      </c>
      <c r="J2960" s="120">
        <f>'technical services'!J213</f>
        <v>46971.78</v>
      </c>
      <c r="K2960" s="123">
        <f>'technical services'!K213</f>
        <v>49790.086799999997</v>
      </c>
    </row>
    <row r="2961" spans="1:11" x14ac:dyDescent="0.2">
      <c r="A2961" s="117" t="s">
        <v>1157</v>
      </c>
      <c r="B2961" s="118" t="s">
        <v>269</v>
      </c>
      <c r="C2961" s="119">
        <v>14624</v>
      </c>
      <c r="D2961" s="119">
        <v>1276.27</v>
      </c>
      <c r="E2961" s="119">
        <v>5005.75</v>
      </c>
      <c r="F2961" s="119">
        <v>9618.25</v>
      </c>
      <c r="G2961" s="119">
        <v>34.22</v>
      </c>
      <c r="H2961" s="120">
        <f>'technical services'!H214</f>
        <v>0</v>
      </c>
      <c r="I2961" s="120">
        <f>'technical services'!I214</f>
        <v>14624</v>
      </c>
      <c r="J2961" s="120">
        <f>'technical services'!J214</f>
        <v>15501.44</v>
      </c>
      <c r="K2961" s="123">
        <f>'technical services'!K214</f>
        <v>16431.526399999999</v>
      </c>
    </row>
    <row r="2962" spans="1:11" x14ac:dyDescent="0.2">
      <c r="A2962" s="117"/>
      <c r="B2962" s="118"/>
      <c r="C2962" s="119"/>
      <c r="D2962" s="119"/>
      <c r="E2962" s="119"/>
      <c r="F2962" s="119"/>
      <c r="G2962" s="119"/>
      <c r="H2962" s="120">
        <f>'technical services'!H215</f>
        <v>0</v>
      </c>
      <c r="I2962" s="120">
        <f>'technical services'!I215</f>
        <v>0</v>
      </c>
      <c r="J2962" s="120">
        <f>'technical services'!J215</f>
        <v>0</v>
      </c>
      <c r="K2962" s="123">
        <f>'technical services'!K215</f>
        <v>0</v>
      </c>
    </row>
    <row r="2963" spans="1:11" s="116" customFormat="1" ht="15" x14ac:dyDescent="0.25">
      <c r="A2963" s="111"/>
      <c r="B2963" s="112" t="s">
        <v>280</v>
      </c>
      <c r="C2963" s="113">
        <v>62117</v>
      </c>
      <c r="D2963" s="113">
        <v>5970.23</v>
      </c>
      <c r="E2963" s="113">
        <v>24159.94</v>
      </c>
      <c r="F2963" s="113">
        <v>37957.06</v>
      </c>
      <c r="G2963" s="113">
        <v>38.89</v>
      </c>
      <c r="H2963" s="120">
        <f>'technical services'!H216</f>
        <v>0</v>
      </c>
      <c r="I2963" s="120">
        <f>'technical services'!I216</f>
        <v>62117</v>
      </c>
      <c r="J2963" s="120">
        <f>'technical services'!J216</f>
        <v>65844.02</v>
      </c>
      <c r="K2963" s="123">
        <f>'technical services'!K216</f>
        <v>69794.661200000002</v>
      </c>
    </row>
    <row r="2964" spans="1:11" s="116" customFormat="1" ht="15" x14ac:dyDescent="0.25">
      <c r="A2964" s="111"/>
      <c r="B2964" s="112"/>
      <c r="C2964" s="113"/>
      <c r="D2964" s="113"/>
      <c r="E2964" s="113"/>
      <c r="F2964" s="113"/>
      <c r="G2964" s="113"/>
      <c r="H2964" s="120">
        <f>'technical services'!H217</f>
        <v>0</v>
      </c>
      <c r="I2964" s="120">
        <f>'technical services'!I217</f>
        <v>0</v>
      </c>
      <c r="J2964" s="120">
        <f>'technical services'!J217</f>
        <v>0</v>
      </c>
      <c r="K2964" s="123">
        <f>'technical services'!K217</f>
        <v>0</v>
      </c>
    </row>
    <row r="2965" spans="1:11" s="116" customFormat="1" ht="15" x14ac:dyDescent="0.25">
      <c r="A2965" s="111"/>
      <c r="B2965" s="112" t="s">
        <v>281</v>
      </c>
      <c r="C2965" s="113">
        <v>1726767</v>
      </c>
      <c r="D2965" s="113">
        <v>129834.88</v>
      </c>
      <c r="E2965" s="113">
        <v>943417.15</v>
      </c>
      <c r="F2965" s="113">
        <v>783349.85</v>
      </c>
      <c r="G2965" s="113">
        <v>54.63</v>
      </c>
      <c r="H2965" s="120">
        <f>'technical services'!H218</f>
        <v>-10000</v>
      </c>
      <c r="I2965" s="120">
        <f>'technical services'!I218</f>
        <v>1716767</v>
      </c>
      <c r="J2965" s="120">
        <f>'technical services'!J218</f>
        <v>1819773.02</v>
      </c>
      <c r="K2965" s="123">
        <f>'technical services'!K218</f>
        <v>1928959.4012</v>
      </c>
    </row>
    <row r="2966" spans="1:11" s="116" customFormat="1" ht="15" x14ac:dyDescent="0.25">
      <c r="A2966" s="111"/>
      <c r="B2966" s="112"/>
      <c r="C2966" s="113"/>
      <c r="D2966" s="113"/>
      <c r="E2966" s="113"/>
      <c r="F2966" s="113"/>
      <c r="G2966" s="113"/>
      <c r="H2966" s="120">
        <f>'technical services'!H219</f>
        <v>0</v>
      </c>
      <c r="I2966" s="120">
        <f>'technical services'!I219</f>
        <v>0</v>
      </c>
      <c r="J2966" s="120">
        <f>'technical services'!J219</f>
        <v>0</v>
      </c>
      <c r="K2966" s="123">
        <f>'technical services'!K219</f>
        <v>0</v>
      </c>
    </row>
    <row r="2967" spans="1:11" s="116" customFormat="1" ht="15" x14ac:dyDescent="0.25">
      <c r="A2967" s="111"/>
      <c r="B2967" s="112" t="s">
        <v>1158</v>
      </c>
      <c r="C2967" s="113"/>
      <c r="D2967" s="113"/>
      <c r="E2967" s="113"/>
      <c r="F2967" s="113"/>
      <c r="G2967" s="113"/>
      <c r="H2967" s="120">
        <f>'technical services'!H220</f>
        <v>0</v>
      </c>
      <c r="I2967" s="120">
        <f>'technical services'!I220</f>
        <v>0</v>
      </c>
      <c r="J2967" s="120">
        <f>'technical services'!J220</f>
        <v>0</v>
      </c>
      <c r="K2967" s="123">
        <f>'technical services'!K220</f>
        <v>0</v>
      </c>
    </row>
    <row r="2968" spans="1:11" s="116" customFormat="1" ht="15" x14ac:dyDescent="0.25">
      <c r="A2968" s="111"/>
      <c r="B2968" s="112" t="s">
        <v>8</v>
      </c>
      <c r="C2968" s="113"/>
      <c r="D2968" s="113"/>
      <c r="E2968" s="113"/>
      <c r="F2968" s="113"/>
      <c r="G2968" s="113"/>
      <c r="H2968" s="120">
        <f>'technical services'!H221</f>
        <v>0</v>
      </c>
      <c r="I2968" s="120">
        <f>'technical services'!I221</f>
        <v>0</v>
      </c>
      <c r="J2968" s="120">
        <f>'technical services'!J221</f>
        <v>0</v>
      </c>
      <c r="K2968" s="123">
        <f>'technical services'!K221</f>
        <v>0</v>
      </c>
    </row>
    <row r="2969" spans="1:11" s="116" customFormat="1" ht="15" x14ac:dyDescent="0.25">
      <c r="A2969" s="111"/>
      <c r="B2969" s="112" t="s">
        <v>9</v>
      </c>
      <c r="C2969" s="113"/>
      <c r="D2969" s="113"/>
      <c r="E2969" s="113"/>
      <c r="F2969" s="113"/>
      <c r="G2969" s="113"/>
      <c r="H2969" s="120">
        <f>'technical services'!H222</f>
        <v>0</v>
      </c>
      <c r="I2969" s="120">
        <f>'technical services'!I222</f>
        <v>0</v>
      </c>
      <c r="J2969" s="120">
        <f>'technical services'!J222</f>
        <v>0</v>
      </c>
      <c r="K2969" s="123">
        <f>'technical services'!K222</f>
        <v>0</v>
      </c>
    </row>
    <row r="2970" spans="1:11" s="116" customFormat="1" ht="15" x14ac:dyDescent="0.25">
      <c r="A2970" s="111"/>
      <c r="B2970" s="112" t="s">
        <v>21</v>
      </c>
      <c r="C2970" s="113"/>
      <c r="D2970" s="113"/>
      <c r="E2970" s="113"/>
      <c r="F2970" s="113"/>
      <c r="G2970" s="113"/>
      <c r="H2970" s="120">
        <f>'technical services'!H223</f>
        <v>0</v>
      </c>
      <c r="I2970" s="120">
        <f>'technical services'!I223</f>
        <v>0</v>
      </c>
      <c r="J2970" s="120">
        <f>'technical services'!J223</f>
        <v>0</v>
      </c>
      <c r="K2970" s="123">
        <f>'technical services'!K223</f>
        <v>0</v>
      </c>
    </row>
    <row r="2971" spans="1:11" x14ac:dyDescent="0.2">
      <c r="A2971" s="117"/>
      <c r="B2971" s="118"/>
      <c r="C2971" s="119"/>
      <c r="D2971" s="119"/>
      <c r="E2971" s="119"/>
      <c r="F2971" s="119"/>
      <c r="G2971" s="119"/>
      <c r="H2971" s="120">
        <f>'technical services'!H224</f>
        <v>0</v>
      </c>
      <c r="I2971" s="120">
        <f>'technical services'!I224</f>
        <v>0</v>
      </c>
      <c r="J2971" s="120">
        <f>'technical services'!J224</f>
        <v>0</v>
      </c>
      <c r="K2971" s="123">
        <f>'technical services'!K224</f>
        <v>0</v>
      </c>
    </row>
    <row r="2972" spans="1:11" x14ac:dyDescent="0.2">
      <c r="A2972" s="117" t="s">
        <v>1159</v>
      </c>
      <c r="B2972" s="118" t="s">
        <v>22</v>
      </c>
      <c r="C2972" s="119">
        <v>0</v>
      </c>
      <c r="D2972" s="119">
        <v>0</v>
      </c>
      <c r="E2972" s="119">
        <v>-1179.6500000000001</v>
      </c>
      <c r="F2972" s="119">
        <v>1179.6500000000001</v>
      </c>
      <c r="G2972" s="119">
        <v>0</v>
      </c>
      <c r="H2972" s="120">
        <f>'technical services'!H225</f>
        <v>0</v>
      </c>
      <c r="I2972" s="120">
        <f>'technical services'!I225</f>
        <v>0</v>
      </c>
      <c r="J2972" s="120">
        <f>'technical services'!J225</f>
        <v>0</v>
      </c>
      <c r="K2972" s="123">
        <f>'technical services'!K225</f>
        <v>0</v>
      </c>
    </row>
    <row r="2973" spans="1:11" x14ac:dyDescent="0.2">
      <c r="A2973" s="117" t="s">
        <v>1160</v>
      </c>
      <c r="B2973" s="118" t="s">
        <v>22</v>
      </c>
      <c r="C2973" s="119">
        <v>-28916</v>
      </c>
      <c r="D2973" s="119">
        <v>0</v>
      </c>
      <c r="E2973" s="119">
        <v>0</v>
      </c>
      <c r="F2973" s="119">
        <v>-28916</v>
      </c>
      <c r="G2973" s="119">
        <v>0</v>
      </c>
      <c r="H2973" s="120">
        <f>'technical services'!H226</f>
        <v>0</v>
      </c>
      <c r="I2973" s="120">
        <f>'technical services'!I226</f>
        <v>-28916</v>
      </c>
      <c r="J2973" s="120">
        <f>'technical services'!J226</f>
        <v>-30650.959999999999</v>
      </c>
      <c r="K2973" s="123">
        <f>'technical services'!K226</f>
        <v>-32490.017599999999</v>
      </c>
    </row>
    <row r="2974" spans="1:11" x14ac:dyDescent="0.2">
      <c r="A2974" s="117"/>
      <c r="B2974" s="118"/>
      <c r="C2974" s="119"/>
      <c r="D2974" s="119"/>
      <c r="E2974" s="119"/>
      <c r="F2974" s="119"/>
      <c r="G2974" s="119"/>
      <c r="H2974" s="120">
        <f>'technical services'!H227</f>
        <v>0</v>
      </c>
      <c r="I2974" s="120">
        <f>'technical services'!I227</f>
        <v>0</v>
      </c>
      <c r="J2974" s="120">
        <f>'technical services'!J227</f>
        <v>0</v>
      </c>
      <c r="K2974" s="123">
        <f>'technical services'!K227</f>
        <v>0</v>
      </c>
    </row>
    <row r="2975" spans="1:11" s="116" customFormat="1" ht="15" x14ac:dyDescent="0.25">
      <c r="A2975" s="111"/>
      <c r="B2975" s="112" t="s">
        <v>26</v>
      </c>
      <c r="C2975" s="113">
        <v>-28916</v>
      </c>
      <c r="D2975" s="113">
        <v>0</v>
      </c>
      <c r="E2975" s="113">
        <v>-1179.6500000000001</v>
      </c>
      <c r="F2975" s="113">
        <v>-27736.35</v>
      </c>
      <c r="G2975" s="113">
        <v>4.07</v>
      </c>
      <c r="H2975" s="120">
        <f>'technical services'!H228</f>
        <v>0</v>
      </c>
      <c r="I2975" s="120">
        <f>'technical services'!I228</f>
        <v>-28916</v>
      </c>
      <c r="J2975" s="120">
        <f>'technical services'!J228</f>
        <v>-30650.959999999999</v>
      </c>
      <c r="K2975" s="123">
        <f>'technical services'!K228</f>
        <v>-32490.017599999999</v>
      </c>
    </row>
    <row r="2976" spans="1:11" s="116" customFormat="1" ht="15" x14ac:dyDescent="0.25">
      <c r="A2976" s="111"/>
      <c r="B2976" s="112"/>
      <c r="C2976" s="113"/>
      <c r="D2976" s="113"/>
      <c r="E2976" s="113"/>
      <c r="F2976" s="113"/>
      <c r="G2976" s="113"/>
      <c r="H2976" s="120">
        <f>'technical services'!H229</f>
        <v>0</v>
      </c>
      <c r="I2976" s="120">
        <f>'technical services'!I229</f>
        <v>0</v>
      </c>
      <c r="J2976" s="120">
        <f>'technical services'!J229</f>
        <v>0</v>
      </c>
      <c r="K2976" s="123">
        <f>'technical services'!K229</f>
        <v>0</v>
      </c>
    </row>
    <row r="2977" spans="1:11" s="116" customFormat="1" ht="15" x14ac:dyDescent="0.25">
      <c r="A2977" s="111"/>
      <c r="B2977" s="112" t="s">
        <v>38</v>
      </c>
      <c r="C2977" s="113">
        <v>-28916</v>
      </c>
      <c r="D2977" s="113">
        <v>0</v>
      </c>
      <c r="E2977" s="113">
        <v>-1179.6500000000001</v>
      </c>
      <c r="F2977" s="113">
        <v>-27736.35</v>
      </c>
      <c r="G2977" s="113">
        <v>4.07</v>
      </c>
      <c r="H2977" s="120">
        <f>'technical services'!H230</f>
        <v>0</v>
      </c>
      <c r="I2977" s="120">
        <f>'technical services'!I230</f>
        <v>-28916</v>
      </c>
      <c r="J2977" s="120">
        <f>'technical services'!J230</f>
        <v>-30650.959999999999</v>
      </c>
      <c r="K2977" s="123">
        <f>'technical services'!K230</f>
        <v>-32490.017599999999</v>
      </c>
    </row>
    <row r="2978" spans="1:11" s="116" customFormat="1" ht="15" x14ac:dyDescent="0.25">
      <c r="A2978" s="111"/>
      <c r="B2978" s="112"/>
      <c r="C2978" s="113"/>
      <c r="D2978" s="113"/>
      <c r="E2978" s="113"/>
      <c r="F2978" s="113"/>
      <c r="G2978" s="113"/>
      <c r="H2978" s="120">
        <f>'technical services'!H231</f>
        <v>0</v>
      </c>
      <c r="I2978" s="120">
        <f>'technical services'!I231</f>
        <v>0</v>
      </c>
      <c r="J2978" s="120">
        <f>'technical services'!J231</f>
        <v>0</v>
      </c>
      <c r="K2978" s="123">
        <f>'technical services'!K231</f>
        <v>0</v>
      </c>
    </row>
    <row r="2979" spans="1:11" s="116" customFormat="1" ht="15" x14ac:dyDescent="0.25">
      <c r="A2979" s="111"/>
      <c r="B2979" s="112" t="s">
        <v>39</v>
      </c>
      <c r="C2979" s="113"/>
      <c r="D2979" s="113"/>
      <c r="E2979" s="113"/>
      <c r="F2979" s="113"/>
      <c r="G2979" s="113"/>
      <c r="H2979" s="120">
        <f>'technical services'!H232</f>
        <v>0</v>
      </c>
      <c r="I2979" s="120">
        <f>'technical services'!I232</f>
        <v>0</v>
      </c>
      <c r="J2979" s="120">
        <f>'technical services'!J232</f>
        <v>0</v>
      </c>
      <c r="K2979" s="123">
        <f>'technical services'!K232</f>
        <v>0</v>
      </c>
    </row>
    <row r="2980" spans="1:11" s="116" customFormat="1" ht="15" x14ac:dyDescent="0.25">
      <c r="A2980" s="111"/>
      <c r="B2980" s="112" t="s">
        <v>40</v>
      </c>
      <c r="C2980" s="113"/>
      <c r="D2980" s="113"/>
      <c r="E2980" s="113"/>
      <c r="F2980" s="113"/>
      <c r="G2980" s="113"/>
      <c r="H2980" s="120">
        <f>'technical services'!H233</f>
        <v>0</v>
      </c>
      <c r="I2980" s="120">
        <f>'technical services'!I233</f>
        <v>0</v>
      </c>
      <c r="J2980" s="120">
        <f>'technical services'!J233</f>
        <v>0</v>
      </c>
      <c r="K2980" s="123">
        <f>'technical services'!K233</f>
        <v>0</v>
      </c>
    </row>
    <row r="2981" spans="1:11" x14ac:dyDescent="0.2">
      <c r="A2981" s="117"/>
      <c r="B2981" s="118"/>
      <c r="C2981" s="119"/>
      <c r="D2981" s="119"/>
      <c r="E2981" s="119"/>
      <c r="F2981" s="119"/>
      <c r="G2981" s="119"/>
      <c r="H2981" s="120">
        <f>'technical services'!H234</f>
        <v>0</v>
      </c>
      <c r="I2981" s="120">
        <f>'technical services'!I234</f>
        <v>0</v>
      </c>
      <c r="J2981" s="120">
        <f>'technical services'!J234</f>
        <v>0</v>
      </c>
      <c r="K2981" s="123">
        <f>'technical services'!K234</f>
        <v>0</v>
      </c>
    </row>
    <row r="2982" spans="1:11" x14ac:dyDescent="0.2">
      <c r="A2982" s="117" t="s">
        <v>1161</v>
      </c>
      <c r="B2982" s="118" t="s">
        <v>41</v>
      </c>
      <c r="C2982" s="119">
        <v>-53105</v>
      </c>
      <c r="D2982" s="119">
        <v>0</v>
      </c>
      <c r="E2982" s="119">
        <v>-2575.65</v>
      </c>
      <c r="F2982" s="119">
        <v>-50529.35</v>
      </c>
      <c r="G2982" s="119">
        <v>4.8499999999999996</v>
      </c>
      <c r="H2982" s="120">
        <f>'technical services'!H235</f>
        <v>0</v>
      </c>
      <c r="I2982" s="120">
        <f>'technical services'!I235</f>
        <v>-53105</v>
      </c>
      <c r="J2982" s="120">
        <f>'technical services'!J235</f>
        <v>-56291.3</v>
      </c>
      <c r="K2982" s="123">
        <f>'technical services'!K235</f>
        <v>-59668.778000000006</v>
      </c>
    </row>
    <row r="2983" spans="1:11" x14ac:dyDescent="0.2">
      <c r="A2983" s="117" t="s">
        <v>1162</v>
      </c>
      <c r="B2983" s="118" t="s">
        <v>42</v>
      </c>
      <c r="C2983" s="119">
        <v>-3407358</v>
      </c>
      <c r="D2983" s="119">
        <v>-355921.49</v>
      </c>
      <c r="E2983" s="119">
        <v>-2302919.0299999998</v>
      </c>
      <c r="F2983" s="119">
        <v>-1104438.97</v>
      </c>
      <c r="G2983" s="119">
        <v>67.58</v>
      </c>
      <c r="H2983" s="120">
        <f>'technical services'!H236</f>
        <v>0</v>
      </c>
      <c r="I2983" s="120">
        <f>'technical services'!I236</f>
        <v>-3407358</v>
      </c>
      <c r="J2983" s="120">
        <f>'technical services'!J236</f>
        <v>-3611799.48</v>
      </c>
      <c r="K2983" s="123">
        <f>'technical services'!K236</f>
        <v>-3828507.4487999999</v>
      </c>
    </row>
    <row r="2984" spans="1:11" x14ac:dyDescent="0.2">
      <c r="A2984" s="117" t="s">
        <v>1163</v>
      </c>
      <c r="B2984" s="118" t="s">
        <v>43</v>
      </c>
      <c r="C2984" s="119">
        <v>-3792084</v>
      </c>
      <c r="D2984" s="119">
        <v>-235221.79</v>
      </c>
      <c r="E2984" s="119">
        <v>-1683707.78</v>
      </c>
      <c r="F2984" s="119">
        <v>-2108376.2200000002</v>
      </c>
      <c r="G2984" s="119">
        <v>44.4</v>
      </c>
      <c r="H2984" s="120">
        <f>'technical services'!H237</f>
        <v>0</v>
      </c>
      <c r="I2984" s="120">
        <f>'technical services'!I237</f>
        <v>-3792084</v>
      </c>
      <c r="J2984" s="120">
        <f>'technical services'!J237</f>
        <v>-4019609.04</v>
      </c>
      <c r="K2984" s="123">
        <f>'technical services'!K237</f>
        <v>-4260785.5823999997</v>
      </c>
    </row>
    <row r="2985" spans="1:11" x14ac:dyDescent="0.2">
      <c r="A2985" s="117" t="s">
        <v>1164</v>
      </c>
      <c r="B2985" s="118" t="s">
        <v>44</v>
      </c>
      <c r="C2985" s="119">
        <v>-1296468</v>
      </c>
      <c r="D2985" s="119">
        <v>0</v>
      </c>
      <c r="E2985" s="119">
        <v>0</v>
      </c>
      <c r="F2985" s="119">
        <v>-1296468</v>
      </c>
      <c r="G2985" s="119">
        <v>0</v>
      </c>
      <c r="H2985" s="120">
        <f>'technical services'!H238</f>
        <v>0</v>
      </c>
      <c r="I2985" s="120">
        <f>'technical services'!I238</f>
        <v>-1296468</v>
      </c>
      <c r="J2985" s="120">
        <f>'technical services'!J238</f>
        <v>-1374256.08</v>
      </c>
      <c r="K2985" s="123">
        <f>'technical services'!K238</f>
        <v>-1456711.4448000002</v>
      </c>
    </row>
    <row r="2986" spans="1:11" x14ac:dyDescent="0.2">
      <c r="A2986" s="117" t="s">
        <v>1165</v>
      </c>
      <c r="B2986" s="118" t="s">
        <v>45</v>
      </c>
      <c r="C2986" s="119">
        <v>-137160</v>
      </c>
      <c r="D2986" s="119">
        <v>-942.99</v>
      </c>
      <c r="E2986" s="119">
        <v>-12535</v>
      </c>
      <c r="F2986" s="119">
        <v>-124625</v>
      </c>
      <c r="G2986" s="119">
        <v>9.1300000000000008</v>
      </c>
      <c r="H2986" s="120">
        <f>'technical services'!H239</f>
        <v>0</v>
      </c>
      <c r="I2986" s="120">
        <f>'technical services'!I239</f>
        <v>-137160</v>
      </c>
      <c r="J2986" s="120">
        <f>'technical services'!J239</f>
        <v>-145389.6</v>
      </c>
      <c r="K2986" s="123">
        <f>'technical services'!K239</f>
        <v>-154112.976</v>
      </c>
    </row>
    <row r="2987" spans="1:11" x14ac:dyDescent="0.2">
      <c r="A2987" s="117" t="s">
        <v>1166</v>
      </c>
      <c r="B2987" s="118" t="s">
        <v>46</v>
      </c>
      <c r="C2987" s="119">
        <v>-16200</v>
      </c>
      <c r="D2987" s="119">
        <v>-900.04</v>
      </c>
      <c r="E2987" s="119">
        <v>-6395.71</v>
      </c>
      <c r="F2987" s="119">
        <v>-9804.2900000000009</v>
      </c>
      <c r="G2987" s="119">
        <v>39.47</v>
      </c>
      <c r="H2987" s="120">
        <f>'technical services'!H240</f>
        <v>0</v>
      </c>
      <c r="I2987" s="120">
        <f>'technical services'!I240</f>
        <v>-16200</v>
      </c>
      <c r="J2987" s="120">
        <f>'technical services'!J240</f>
        <v>-17172</v>
      </c>
      <c r="K2987" s="123">
        <f>'technical services'!K240</f>
        <v>-18202.32</v>
      </c>
    </row>
    <row r="2988" spans="1:11" x14ac:dyDescent="0.2">
      <c r="A2988" s="117"/>
      <c r="B2988" s="118"/>
      <c r="C2988" s="119"/>
      <c r="D2988" s="119"/>
      <c r="E2988" s="119"/>
      <c r="F2988" s="119"/>
      <c r="G2988" s="119"/>
      <c r="H2988" s="120">
        <f>'technical services'!H241</f>
        <v>0</v>
      </c>
      <c r="I2988" s="120">
        <f>'technical services'!I241</f>
        <v>0</v>
      </c>
      <c r="J2988" s="120">
        <f>'technical services'!J241</f>
        <v>0</v>
      </c>
      <c r="K2988" s="123">
        <f>'technical services'!K241</f>
        <v>0</v>
      </c>
    </row>
    <row r="2989" spans="1:11" s="116" customFormat="1" ht="15" x14ac:dyDescent="0.25">
      <c r="A2989" s="111"/>
      <c r="B2989" s="112" t="s">
        <v>53</v>
      </c>
      <c r="C2989" s="113">
        <v>-8702375</v>
      </c>
      <c r="D2989" s="113">
        <v>-592986.31000000006</v>
      </c>
      <c r="E2989" s="113">
        <v>-4008133.17</v>
      </c>
      <c r="F2989" s="113">
        <v>-4694241.83</v>
      </c>
      <c r="G2989" s="113">
        <v>46.05</v>
      </c>
      <c r="H2989" s="120">
        <f>'technical services'!H242</f>
        <v>0</v>
      </c>
      <c r="I2989" s="120">
        <f>'technical services'!I242</f>
        <v>-8702375</v>
      </c>
      <c r="J2989" s="120">
        <f>'technical services'!J242</f>
        <v>-9224517.5</v>
      </c>
      <c r="K2989" s="123">
        <f>'technical services'!K242</f>
        <v>-9777988.5500000007</v>
      </c>
    </row>
    <row r="2990" spans="1:11" s="116" customFormat="1" ht="15" x14ac:dyDescent="0.25">
      <c r="A2990" s="111"/>
      <c r="B2990" s="112"/>
      <c r="C2990" s="113"/>
      <c r="D2990" s="113"/>
      <c r="E2990" s="113"/>
      <c r="F2990" s="113"/>
      <c r="G2990" s="113"/>
      <c r="H2990" s="120">
        <f>'technical services'!H243</f>
        <v>0</v>
      </c>
      <c r="I2990" s="120">
        <f>'technical services'!I243</f>
        <v>0</v>
      </c>
      <c r="J2990" s="120">
        <f>'technical services'!J243</f>
        <v>0</v>
      </c>
      <c r="K2990" s="123">
        <f>'technical services'!K243</f>
        <v>0</v>
      </c>
    </row>
    <row r="2991" spans="1:11" s="116" customFormat="1" ht="15" x14ac:dyDescent="0.25">
      <c r="A2991" s="111"/>
      <c r="B2991" s="112" t="s">
        <v>54</v>
      </c>
      <c r="C2991" s="113"/>
      <c r="D2991" s="113"/>
      <c r="E2991" s="113"/>
      <c r="F2991" s="113"/>
      <c r="G2991" s="113"/>
      <c r="H2991" s="120">
        <f>'technical services'!H244</f>
        <v>0</v>
      </c>
      <c r="I2991" s="120">
        <f>'technical services'!I244</f>
        <v>0</v>
      </c>
      <c r="J2991" s="120">
        <f>'technical services'!J244</f>
        <v>0</v>
      </c>
      <c r="K2991" s="123">
        <f>'technical services'!K244</f>
        <v>0</v>
      </c>
    </row>
    <row r="2992" spans="1:11" x14ac:dyDescent="0.2">
      <c r="A2992" s="117"/>
      <c r="B2992" s="118"/>
      <c r="C2992" s="119"/>
      <c r="D2992" s="119"/>
      <c r="E2992" s="119"/>
      <c r="F2992" s="119"/>
      <c r="G2992" s="119"/>
      <c r="H2992" s="120">
        <f>'technical services'!H245</f>
        <v>0</v>
      </c>
      <c r="I2992" s="120">
        <f>'technical services'!I245</f>
        <v>0</v>
      </c>
      <c r="J2992" s="120">
        <f>'technical services'!J245</f>
        <v>0</v>
      </c>
      <c r="K2992" s="123">
        <f>'technical services'!K245</f>
        <v>0</v>
      </c>
    </row>
    <row r="2993" spans="1:11" x14ac:dyDescent="0.2">
      <c r="A2993" s="117" t="s">
        <v>1167</v>
      </c>
      <c r="B2993" s="118" t="s">
        <v>55</v>
      </c>
      <c r="C2993" s="119">
        <v>-467461</v>
      </c>
      <c r="D2993" s="119">
        <v>-51494.57</v>
      </c>
      <c r="E2993" s="119">
        <v>-284886.88</v>
      </c>
      <c r="F2993" s="119">
        <v>-182574.12</v>
      </c>
      <c r="G2993" s="119">
        <v>60.94</v>
      </c>
      <c r="H2993" s="120">
        <f>'technical services'!H246</f>
        <v>0</v>
      </c>
      <c r="I2993" s="120">
        <f>'technical services'!I246</f>
        <v>-467461</v>
      </c>
      <c r="J2993" s="120">
        <f>'technical services'!J246</f>
        <v>-495508.66</v>
      </c>
      <c r="K2993" s="123">
        <f>'technical services'!K246</f>
        <v>-525239.17959999992</v>
      </c>
    </row>
    <row r="2994" spans="1:11" x14ac:dyDescent="0.2">
      <c r="A2994" s="117"/>
      <c r="B2994" s="118"/>
      <c r="C2994" s="119"/>
      <c r="D2994" s="119"/>
      <c r="E2994" s="119"/>
      <c r="F2994" s="119"/>
      <c r="G2994" s="119"/>
      <c r="H2994" s="120">
        <f>'technical services'!H247</f>
        <v>0</v>
      </c>
      <c r="I2994" s="120">
        <f>'technical services'!I247</f>
        <v>0</v>
      </c>
      <c r="J2994" s="120">
        <f>'technical services'!J247</f>
        <v>0</v>
      </c>
      <c r="K2994" s="123">
        <f>'technical services'!K247</f>
        <v>0</v>
      </c>
    </row>
    <row r="2995" spans="1:11" s="116" customFormat="1" ht="15" x14ac:dyDescent="0.25">
      <c r="A2995" s="111"/>
      <c r="B2995" s="112" t="s">
        <v>62</v>
      </c>
      <c r="C2995" s="113">
        <v>-467461</v>
      </c>
      <c r="D2995" s="113">
        <v>-51494.57</v>
      </c>
      <c r="E2995" s="113">
        <v>-284886.88</v>
      </c>
      <c r="F2995" s="113">
        <v>-182574.12</v>
      </c>
      <c r="G2995" s="113">
        <v>60.94</v>
      </c>
      <c r="H2995" s="120">
        <f>'technical services'!H248</f>
        <v>0</v>
      </c>
      <c r="I2995" s="120">
        <f>'technical services'!I248</f>
        <v>-467461</v>
      </c>
      <c r="J2995" s="120">
        <f>'technical services'!J248</f>
        <v>-495508.66</v>
      </c>
      <c r="K2995" s="123">
        <f>'technical services'!K248</f>
        <v>-525239.17959999992</v>
      </c>
    </row>
    <row r="2996" spans="1:11" s="116" customFormat="1" ht="15" x14ac:dyDescent="0.25">
      <c r="A2996" s="111"/>
      <c r="B2996" s="112"/>
      <c r="C2996" s="113"/>
      <c r="D2996" s="113"/>
      <c r="E2996" s="113"/>
      <c r="F2996" s="113"/>
      <c r="G2996" s="113"/>
      <c r="H2996" s="120">
        <f>'technical services'!H249</f>
        <v>0</v>
      </c>
      <c r="I2996" s="120">
        <f>'technical services'!I249</f>
        <v>0</v>
      </c>
      <c r="J2996" s="120">
        <f>'technical services'!J249</f>
        <v>0</v>
      </c>
      <c r="K2996" s="123">
        <f>'technical services'!K249</f>
        <v>0</v>
      </c>
    </row>
    <row r="2997" spans="1:11" s="116" customFormat="1" ht="15" x14ac:dyDescent="0.25">
      <c r="A2997" s="111"/>
      <c r="B2997" s="112" t="s">
        <v>90</v>
      </c>
      <c r="C2997" s="113">
        <v>-9169836</v>
      </c>
      <c r="D2997" s="113">
        <v>-644480.88</v>
      </c>
      <c r="E2997" s="113">
        <v>-4293020.05</v>
      </c>
      <c r="F2997" s="113">
        <v>-4876815.95</v>
      </c>
      <c r="G2997" s="113">
        <v>46.81</v>
      </c>
      <c r="H2997" s="120">
        <f>'technical services'!H250</f>
        <v>0</v>
      </c>
      <c r="I2997" s="120">
        <f>'technical services'!I250</f>
        <v>-9169836</v>
      </c>
      <c r="J2997" s="120">
        <f>'technical services'!J250</f>
        <v>-9720026.1600000001</v>
      </c>
      <c r="K2997" s="123">
        <f>'technical services'!K250</f>
        <v>-10303227.729600001</v>
      </c>
    </row>
    <row r="2998" spans="1:11" s="116" customFormat="1" ht="15" x14ac:dyDescent="0.25">
      <c r="A2998" s="111"/>
      <c r="B2998" s="112"/>
      <c r="C2998" s="113"/>
      <c r="D2998" s="113"/>
      <c r="E2998" s="113"/>
      <c r="F2998" s="113"/>
      <c r="G2998" s="113"/>
      <c r="H2998" s="120">
        <f>'technical services'!H251</f>
        <v>0</v>
      </c>
      <c r="I2998" s="120">
        <f>'technical services'!I251</f>
        <v>0</v>
      </c>
      <c r="J2998" s="120">
        <f>'technical services'!J251</f>
        <v>0</v>
      </c>
      <c r="K2998" s="123">
        <f>'technical services'!K251</f>
        <v>0</v>
      </c>
    </row>
    <row r="2999" spans="1:11" s="116" customFormat="1" ht="15" x14ac:dyDescent="0.25">
      <c r="A2999" s="111"/>
      <c r="B2999" s="112" t="s">
        <v>91</v>
      </c>
      <c r="C2999" s="113">
        <v>-9198752</v>
      </c>
      <c r="D2999" s="113">
        <v>-644480.88</v>
      </c>
      <c r="E2999" s="113">
        <v>-4294199.7</v>
      </c>
      <c r="F2999" s="113">
        <v>-4904552.3</v>
      </c>
      <c r="G2999" s="113">
        <v>46.68</v>
      </c>
      <c r="H2999" s="120">
        <f>'technical services'!H252</f>
        <v>0</v>
      </c>
      <c r="I2999" s="120">
        <f>'technical services'!I252</f>
        <v>-9198752</v>
      </c>
      <c r="J2999" s="120">
        <f>'technical services'!J252</f>
        <v>-9750677.1199999992</v>
      </c>
      <c r="K2999" s="123">
        <f>'technical services'!K252</f>
        <v>-10335717.747199999</v>
      </c>
    </row>
    <row r="3000" spans="1:11" s="116" customFormat="1" ht="15" x14ac:dyDescent="0.25">
      <c r="A3000" s="111"/>
      <c r="B3000" s="112"/>
      <c r="C3000" s="113"/>
      <c r="D3000" s="113"/>
      <c r="E3000" s="113"/>
      <c r="F3000" s="113"/>
      <c r="G3000" s="113"/>
      <c r="H3000" s="120">
        <f>'technical services'!H253</f>
        <v>0</v>
      </c>
      <c r="I3000" s="120">
        <f>'technical services'!I253</f>
        <v>0</v>
      </c>
      <c r="J3000" s="120">
        <f>'technical services'!J253</f>
        <v>0</v>
      </c>
      <c r="K3000" s="123">
        <f>'technical services'!K253</f>
        <v>0</v>
      </c>
    </row>
    <row r="3001" spans="1:11" s="116" customFormat="1" ht="15" x14ac:dyDescent="0.25">
      <c r="A3001" s="111"/>
      <c r="B3001" s="112" t="s">
        <v>92</v>
      </c>
      <c r="C3001" s="113"/>
      <c r="D3001" s="113"/>
      <c r="E3001" s="113"/>
      <c r="F3001" s="113"/>
      <c r="G3001" s="113"/>
      <c r="H3001" s="120">
        <f>'technical services'!H254</f>
        <v>0</v>
      </c>
      <c r="I3001" s="120">
        <f>'technical services'!I254</f>
        <v>0</v>
      </c>
      <c r="J3001" s="120">
        <f>'technical services'!J254</f>
        <v>0</v>
      </c>
      <c r="K3001" s="123">
        <f>'technical services'!K254</f>
        <v>0</v>
      </c>
    </row>
    <row r="3002" spans="1:11" s="116" customFormat="1" ht="15" x14ac:dyDescent="0.25">
      <c r="A3002" s="111"/>
      <c r="B3002" s="112" t="s">
        <v>93</v>
      </c>
      <c r="C3002" s="113"/>
      <c r="D3002" s="113"/>
      <c r="E3002" s="113"/>
      <c r="F3002" s="113"/>
      <c r="G3002" s="113"/>
      <c r="H3002" s="120">
        <f>'technical services'!H255</f>
        <v>0</v>
      </c>
      <c r="I3002" s="120">
        <f>'technical services'!I255</f>
        <v>0</v>
      </c>
      <c r="J3002" s="120">
        <f>'technical services'!J255</f>
        <v>0</v>
      </c>
      <c r="K3002" s="123">
        <f>'technical services'!K255</f>
        <v>0</v>
      </c>
    </row>
    <row r="3003" spans="1:11" s="116" customFormat="1" ht="15" x14ac:dyDescent="0.25">
      <c r="A3003" s="111"/>
      <c r="B3003" s="112" t="s">
        <v>128</v>
      </c>
      <c r="C3003" s="113"/>
      <c r="D3003" s="113"/>
      <c r="E3003" s="113"/>
      <c r="F3003" s="113"/>
      <c r="G3003" s="113"/>
      <c r="H3003" s="120">
        <f>'technical services'!H256</f>
        <v>0</v>
      </c>
      <c r="I3003" s="120">
        <f>'technical services'!I256</f>
        <v>0</v>
      </c>
      <c r="J3003" s="120">
        <f>'technical services'!J256</f>
        <v>0</v>
      </c>
      <c r="K3003" s="123">
        <f>'technical services'!K256</f>
        <v>0</v>
      </c>
    </row>
    <row r="3004" spans="1:11" s="116" customFormat="1" ht="15" x14ac:dyDescent="0.25">
      <c r="A3004" s="111"/>
      <c r="B3004" s="112" t="s">
        <v>129</v>
      </c>
      <c r="C3004" s="113"/>
      <c r="D3004" s="113"/>
      <c r="E3004" s="113"/>
      <c r="F3004" s="113"/>
      <c r="G3004" s="113"/>
      <c r="H3004" s="120">
        <f>'technical services'!H257</f>
        <v>0</v>
      </c>
      <c r="I3004" s="120">
        <f>'technical services'!I257</f>
        <v>0</v>
      </c>
      <c r="J3004" s="120">
        <f>'technical services'!J257</f>
        <v>0</v>
      </c>
      <c r="K3004" s="123">
        <f>'technical services'!K257</f>
        <v>0</v>
      </c>
    </row>
    <row r="3005" spans="1:11" x14ac:dyDescent="0.2">
      <c r="A3005" s="117"/>
      <c r="B3005" s="118"/>
      <c r="C3005" s="119"/>
      <c r="D3005" s="119"/>
      <c r="E3005" s="119"/>
      <c r="F3005" s="119"/>
      <c r="G3005" s="119"/>
      <c r="H3005" s="120">
        <f>'technical services'!H258</f>
        <v>0</v>
      </c>
      <c r="I3005" s="120">
        <f>'technical services'!I258</f>
        <v>0</v>
      </c>
      <c r="J3005" s="120">
        <f>'technical services'!J258</f>
        <v>0</v>
      </c>
      <c r="K3005" s="123">
        <f>'technical services'!K258</f>
        <v>0</v>
      </c>
    </row>
    <row r="3006" spans="1:11" x14ac:dyDescent="0.2">
      <c r="A3006" s="117" t="s">
        <v>1168</v>
      </c>
      <c r="B3006" s="118" t="s">
        <v>130</v>
      </c>
      <c r="C3006" s="119">
        <v>1694136</v>
      </c>
      <c r="D3006" s="119">
        <v>146218.78</v>
      </c>
      <c r="E3006" s="119">
        <v>871614.76</v>
      </c>
      <c r="F3006" s="119">
        <v>822521.24</v>
      </c>
      <c r="G3006" s="119">
        <v>51.44</v>
      </c>
      <c r="H3006" s="120">
        <f>'technical services'!H259</f>
        <v>0</v>
      </c>
      <c r="I3006" s="120">
        <f>'technical services'!I259</f>
        <v>1694136</v>
      </c>
      <c r="J3006" s="120">
        <f>'technical services'!J259</f>
        <v>1795784.16</v>
      </c>
      <c r="K3006" s="123">
        <f>'technical services'!K259</f>
        <v>1903531.2095999999</v>
      </c>
    </row>
    <row r="3007" spans="1:11" x14ac:dyDescent="0.2">
      <c r="A3007" s="117" t="s">
        <v>1169</v>
      </c>
      <c r="B3007" s="118" t="s">
        <v>131</v>
      </c>
      <c r="C3007" s="119">
        <v>182407</v>
      </c>
      <c r="D3007" s="119">
        <v>0</v>
      </c>
      <c r="E3007" s="119">
        <v>59352.46</v>
      </c>
      <c r="F3007" s="119">
        <v>123054.54</v>
      </c>
      <c r="G3007" s="119">
        <v>32.53</v>
      </c>
      <c r="H3007" s="120">
        <f>'technical services'!H260</f>
        <v>0</v>
      </c>
      <c r="I3007" s="120">
        <f>'technical services'!I260</f>
        <v>182407</v>
      </c>
      <c r="J3007" s="120">
        <f>'technical services'!J260</f>
        <v>193351.42</v>
      </c>
      <c r="K3007" s="123">
        <f>'technical services'!K260</f>
        <v>204952.50520000001</v>
      </c>
    </row>
    <row r="3008" spans="1:11" x14ac:dyDescent="0.2">
      <c r="A3008" s="117" t="s">
        <v>1170</v>
      </c>
      <c r="B3008" s="118" t="s">
        <v>132</v>
      </c>
      <c r="C3008" s="119">
        <v>66300</v>
      </c>
      <c r="D3008" s="119">
        <v>5520.5</v>
      </c>
      <c r="E3008" s="119">
        <v>33123</v>
      </c>
      <c r="F3008" s="119">
        <v>33177</v>
      </c>
      <c r="G3008" s="119">
        <v>49.95</v>
      </c>
      <c r="H3008" s="120">
        <f>'technical services'!H261</f>
        <v>0</v>
      </c>
      <c r="I3008" s="120">
        <f>'technical services'!I261</f>
        <v>66300</v>
      </c>
      <c r="J3008" s="120">
        <f>'technical services'!J261</f>
        <v>70278</v>
      </c>
      <c r="K3008" s="123">
        <f>'technical services'!K261</f>
        <v>74494.679999999993</v>
      </c>
    </row>
    <row r="3009" spans="1:11" x14ac:dyDescent="0.2">
      <c r="A3009" s="117" t="s">
        <v>1171</v>
      </c>
      <c r="B3009" s="118" t="s">
        <v>133</v>
      </c>
      <c r="C3009" s="119">
        <v>6264</v>
      </c>
      <c r="D3009" s="119">
        <v>0</v>
      </c>
      <c r="E3009" s="119">
        <v>0</v>
      </c>
      <c r="F3009" s="119">
        <v>6264</v>
      </c>
      <c r="G3009" s="119">
        <v>0</v>
      </c>
      <c r="H3009" s="120">
        <f>'technical services'!H262</f>
        <v>0</v>
      </c>
      <c r="I3009" s="120">
        <f>'technical services'!I262</f>
        <v>6264</v>
      </c>
      <c r="J3009" s="120">
        <f>'technical services'!J262</f>
        <v>6639.84</v>
      </c>
      <c r="K3009" s="123">
        <f>'technical services'!K262</f>
        <v>7038.2304000000004</v>
      </c>
    </row>
    <row r="3010" spans="1:11" x14ac:dyDescent="0.2">
      <c r="A3010" s="117" t="s">
        <v>1172</v>
      </c>
      <c r="B3010" s="118" t="s">
        <v>135</v>
      </c>
      <c r="C3010" s="119">
        <v>55697</v>
      </c>
      <c r="D3010" s="119">
        <v>0</v>
      </c>
      <c r="E3010" s="119">
        <v>0</v>
      </c>
      <c r="F3010" s="119">
        <v>55697</v>
      </c>
      <c r="G3010" s="119">
        <v>0</v>
      </c>
      <c r="H3010" s="120">
        <f>'technical services'!H263</f>
        <v>0</v>
      </c>
      <c r="I3010" s="120">
        <f>'technical services'!I263</f>
        <v>55697</v>
      </c>
      <c r="J3010" s="120">
        <f>'technical services'!J263</f>
        <v>59038.82</v>
      </c>
      <c r="K3010" s="123">
        <f>'technical services'!K263</f>
        <v>62581.1492</v>
      </c>
    </row>
    <row r="3011" spans="1:11" x14ac:dyDescent="0.2">
      <c r="A3011" s="117" t="s">
        <v>1173</v>
      </c>
      <c r="B3011" s="118" t="s">
        <v>136</v>
      </c>
      <c r="C3011" s="119">
        <v>141150</v>
      </c>
      <c r="D3011" s="119">
        <v>12207.94</v>
      </c>
      <c r="E3011" s="119">
        <v>73247.64</v>
      </c>
      <c r="F3011" s="119">
        <v>67902.36</v>
      </c>
      <c r="G3011" s="119">
        <v>51.89</v>
      </c>
      <c r="H3011" s="120">
        <f>'technical services'!H264</f>
        <v>0</v>
      </c>
      <c r="I3011" s="120">
        <f>'technical services'!I264</f>
        <v>141150</v>
      </c>
      <c r="J3011" s="120">
        <f>'technical services'!J264</f>
        <v>149619</v>
      </c>
      <c r="K3011" s="123">
        <f>'technical services'!K264</f>
        <v>158596.14000000001</v>
      </c>
    </row>
    <row r="3012" spans="1:11" x14ac:dyDescent="0.2">
      <c r="A3012" s="117" t="s">
        <v>1174</v>
      </c>
      <c r="B3012" s="118" t="s">
        <v>137</v>
      </c>
      <c r="C3012" s="119">
        <v>11380</v>
      </c>
      <c r="D3012" s="119">
        <v>2005.44</v>
      </c>
      <c r="E3012" s="119">
        <v>8683.99</v>
      </c>
      <c r="F3012" s="119">
        <v>2696.01</v>
      </c>
      <c r="G3012" s="119">
        <v>76.3</v>
      </c>
      <c r="H3012" s="120">
        <f>'technical services'!H265</f>
        <v>0</v>
      </c>
      <c r="I3012" s="120">
        <f>'technical services'!I265</f>
        <v>11380</v>
      </c>
      <c r="J3012" s="120">
        <f>'technical services'!J265</f>
        <v>12062.8</v>
      </c>
      <c r="K3012" s="123">
        <f>'technical services'!K265</f>
        <v>12786.567999999999</v>
      </c>
    </row>
    <row r="3013" spans="1:11" x14ac:dyDescent="0.2">
      <c r="A3013" s="117" t="s">
        <v>1175</v>
      </c>
      <c r="B3013" s="118" t="s">
        <v>138</v>
      </c>
      <c r="C3013" s="119">
        <v>11292</v>
      </c>
      <c r="D3013" s="119">
        <v>0</v>
      </c>
      <c r="E3013" s="119">
        <v>0</v>
      </c>
      <c r="F3013" s="119">
        <v>11292</v>
      </c>
      <c r="G3013" s="119">
        <v>0</v>
      </c>
      <c r="H3013" s="120">
        <f>'technical services'!H266</f>
        <v>0</v>
      </c>
      <c r="I3013" s="120">
        <f>'technical services'!I266</f>
        <v>11292</v>
      </c>
      <c r="J3013" s="120">
        <f>'technical services'!J266</f>
        <v>11969.52</v>
      </c>
      <c r="K3013" s="123">
        <f>'technical services'!K266</f>
        <v>12687.691200000001</v>
      </c>
    </row>
    <row r="3014" spans="1:11" x14ac:dyDescent="0.2">
      <c r="A3014" s="117" t="s">
        <v>1176</v>
      </c>
      <c r="B3014" s="118" t="s">
        <v>140</v>
      </c>
      <c r="C3014" s="119">
        <v>0</v>
      </c>
      <c r="D3014" s="119">
        <v>0</v>
      </c>
      <c r="E3014" s="119">
        <v>28941.4</v>
      </c>
      <c r="F3014" s="119">
        <v>-28941.4</v>
      </c>
      <c r="G3014" s="119">
        <v>0</v>
      </c>
      <c r="H3014" s="120">
        <f>'technical services'!H267</f>
        <v>0</v>
      </c>
      <c r="I3014" s="120">
        <f>'technical services'!I267</f>
        <v>0</v>
      </c>
      <c r="J3014" s="120">
        <f>'technical services'!J267</f>
        <v>0</v>
      </c>
      <c r="K3014" s="123">
        <f>'technical services'!K267</f>
        <v>0</v>
      </c>
    </row>
    <row r="3015" spans="1:11" x14ac:dyDescent="0.2">
      <c r="A3015" s="117" t="s">
        <v>1177</v>
      </c>
      <c r="B3015" s="118" t="s">
        <v>141</v>
      </c>
      <c r="C3015" s="119">
        <v>255000</v>
      </c>
      <c r="D3015" s="119">
        <v>12521.76</v>
      </c>
      <c r="E3015" s="119">
        <v>83532.570000000007</v>
      </c>
      <c r="F3015" s="119">
        <v>171467.43</v>
      </c>
      <c r="G3015" s="119">
        <v>32.75</v>
      </c>
      <c r="H3015" s="120">
        <f>'technical services'!H268</f>
        <v>0</v>
      </c>
      <c r="I3015" s="120">
        <f>'technical services'!I268</f>
        <v>255000</v>
      </c>
      <c r="J3015" s="120">
        <f>'technical services'!J268</f>
        <v>270300</v>
      </c>
      <c r="K3015" s="123">
        <f>'technical services'!K268</f>
        <v>286518</v>
      </c>
    </row>
    <row r="3016" spans="1:11" x14ac:dyDescent="0.2">
      <c r="A3016" s="117" t="s">
        <v>1178</v>
      </c>
      <c r="B3016" s="118" t="s">
        <v>142</v>
      </c>
      <c r="C3016" s="119">
        <v>15692</v>
      </c>
      <c r="D3016" s="119">
        <v>1307.7</v>
      </c>
      <c r="E3016" s="119">
        <v>7846.2</v>
      </c>
      <c r="F3016" s="119">
        <v>7845.8</v>
      </c>
      <c r="G3016" s="119">
        <v>50</v>
      </c>
      <c r="H3016" s="120">
        <f>'technical services'!H269</f>
        <v>0</v>
      </c>
      <c r="I3016" s="120">
        <f>'technical services'!I269</f>
        <v>15692</v>
      </c>
      <c r="J3016" s="120">
        <f>'technical services'!J269</f>
        <v>16633.52</v>
      </c>
      <c r="K3016" s="123">
        <f>'technical services'!K269</f>
        <v>17631.531200000001</v>
      </c>
    </row>
    <row r="3017" spans="1:11" x14ac:dyDescent="0.2">
      <c r="A3017" s="117"/>
      <c r="B3017" s="118"/>
      <c r="C3017" s="119"/>
      <c r="D3017" s="119"/>
      <c r="E3017" s="119"/>
      <c r="F3017" s="119"/>
      <c r="G3017" s="119"/>
      <c r="H3017" s="120">
        <f>'technical services'!H270</f>
        <v>0</v>
      </c>
      <c r="I3017" s="120">
        <f>'technical services'!I270</f>
        <v>0</v>
      </c>
      <c r="J3017" s="120">
        <f>'technical services'!J270</f>
        <v>0</v>
      </c>
      <c r="K3017" s="123">
        <f>'technical services'!K270</f>
        <v>0</v>
      </c>
    </row>
    <row r="3018" spans="1:11" s="116" customFormat="1" ht="15" x14ac:dyDescent="0.25">
      <c r="A3018" s="111"/>
      <c r="B3018" s="112" t="s">
        <v>143</v>
      </c>
      <c r="C3018" s="113">
        <v>2439318</v>
      </c>
      <c r="D3018" s="113">
        <v>179782.12</v>
      </c>
      <c r="E3018" s="113">
        <v>1166342.02</v>
      </c>
      <c r="F3018" s="113">
        <v>1272975.98</v>
      </c>
      <c r="G3018" s="113">
        <v>47.81</v>
      </c>
      <c r="H3018" s="120">
        <f>'technical services'!H271</f>
        <v>0</v>
      </c>
      <c r="I3018" s="120">
        <f>'technical services'!I271</f>
        <v>2439318</v>
      </c>
      <c r="J3018" s="120">
        <f>'technical services'!J271</f>
        <v>2585677.08</v>
      </c>
      <c r="K3018" s="123">
        <f>'technical services'!K271</f>
        <v>2740817.7047999999</v>
      </c>
    </row>
    <row r="3019" spans="1:11" s="116" customFormat="1" ht="15" x14ac:dyDescent="0.25">
      <c r="A3019" s="111"/>
      <c r="B3019" s="112"/>
      <c r="C3019" s="113"/>
      <c r="D3019" s="113"/>
      <c r="E3019" s="113"/>
      <c r="F3019" s="113"/>
      <c r="G3019" s="113"/>
      <c r="H3019" s="120">
        <f>'technical services'!H272</f>
        <v>0</v>
      </c>
      <c r="I3019" s="120">
        <f>'technical services'!I272</f>
        <v>0</v>
      </c>
      <c r="J3019" s="120">
        <f>'technical services'!J272</f>
        <v>0</v>
      </c>
      <c r="K3019" s="123">
        <f>'technical services'!K272</f>
        <v>0</v>
      </c>
    </row>
    <row r="3020" spans="1:11" s="116" customFormat="1" ht="15" x14ac:dyDescent="0.25">
      <c r="A3020" s="111"/>
      <c r="B3020" s="112" t="s">
        <v>144</v>
      </c>
      <c r="C3020" s="113"/>
      <c r="D3020" s="113"/>
      <c r="E3020" s="113"/>
      <c r="F3020" s="113"/>
      <c r="G3020" s="113"/>
      <c r="H3020" s="120">
        <f>'technical services'!H273</f>
        <v>0</v>
      </c>
      <c r="I3020" s="120">
        <f>'technical services'!I273</f>
        <v>0</v>
      </c>
      <c r="J3020" s="120">
        <f>'technical services'!J273</f>
        <v>0</v>
      </c>
      <c r="K3020" s="123">
        <f>'technical services'!K273</f>
        <v>0</v>
      </c>
    </row>
    <row r="3021" spans="1:11" x14ac:dyDescent="0.2">
      <c r="A3021" s="117"/>
      <c r="B3021" s="118"/>
      <c r="C3021" s="119"/>
      <c r="D3021" s="119"/>
      <c r="E3021" s="119"/>
      <c r="F3021" s="119"/>
      <c r="G3021" s="119"/>
      <c r="H3021" s="120">
        <f>'technical services'!H274</f>
        <v>0</v>
      </c>
      <c r="I3021" s="120">
        <f>'technical services'!I274</f>
        <v>0</v>
      </c>
      <c r="J3021" s="120">
        <f>'technical services'!J274</f>
        <v>0</v>
      </c>
      <c r="K3021" s="123">
        <f>'technical services'!K274</f>
        <v>0</v>
      </c>
    </row>
    <row r="3022" spans="1:11" x14ac:dyDescent="0.2">
      <c r="A3022" s="117" t="s">
        <v>1179</v>
      </c>
      <c r="B3022" s="118" t="s">
        <v>145</v>
      </c>
      <c r="C3022" s="119">
        <v>381</v>
      </c>
      <c r="D3022" s="119">
        <v>43.75</v>
      </c>
      <c r="E3022" s="119">
        <v>262.5</v>
      </c>
      <c r="F3022" s="119">
        <v>118.5</v>
      </c>
      <c r="G3022" s="119">
        <v>68.89</v>
      </c>
      <c r="H3022" s="120">
        <f>'technical services'!H275</f>
        <v>0</v>
      </c>
      <c r="I3022" s="120">
        <f>'technical services'!I275</f>
        <v>381</v>
      </c>
      <c r="J3022" s="120">
        <f>'technical services'!J275</f>
        <v>403.86</v>
      </c>
      <c r="K3022" s="123">
        <f>'technical services'!K275</f>
        <v>428.09160000000003</v>
      </c>
    </row>
    <row r="3023" spans="1:11" x14ac:dyDescent="0.2">
      <c r="A3023" s="117" t="s">
        <v>1180</v>
      </c>
      <c r="B3023" s="118" t="s">
        <v>146</v>
      </c>
      <c r="C3023" s="119">
        <v>134381</v>
      </c>
      <c r="D3023" s="119">
        <v>10452</v>
      </c>
      <c r="E3023" s="119">
        <v>62712</v>
      </c>
      <c r="F3023" s="119">
        <v>71669</v>
      </c>
      <c r="G3023" s="119">
        <v>46.66</v>
      </c>
      <c r="H3023" s="120">
        <f>'technical services'!H276</f>
        <v>0</v>
      </c>
      <c r="I3023" s="120">
        <f>'technical services'!I276</f>
        <v>134381</v>
      </c>
      <c r="J3023" s="120">
        <f>'technical services'!J276</f>
        <v>142443.85999999999</v>
      </c>
      <c r="K3023" s="123">
        <f>'technical services'!K276</f>
        <v>150990.49159999998</v>
      </c>
    </row>
    <row r="3024" spans="1:11" x14ac:dyDescent="0.2">
      <c r="A3024" s="117" t="s">
        <v>1181</v>
      </c>
      <c r="B3024" s="118" t="s">
        <v>147</v>
      </c>
      <c r="C3024" s="119">
        <v>372709</v>
      </c>
      <c r="D3024" s="119">
        <v>31209.22</v>
      </c>
      <c r="E3024" s="119">
        <v>186001.76</v>
      </c>
      <c r="F3024" s="119">
        <v>186707.24</v>
      </c>
      <c r="G3024" s="119">
        <v>49.9</v>
      </c>
      <c r="H3024" s="120">
        <f>'technical services'!H277</f>
        <v>0</v>
      </c>
      <c r="I3024" s="120">
        <f>'technical services'!I277</f>
        <v>372709</v>
      </c>
      <c r="J3024" s="120">
        <f>'technical services'!J277</f>
        <v>395071.54</v>
      </c>
      <c r="K3024" s="123">
        <f>'technical services'!K277</f>
        <v>418775.83239999996</v>
      </c>
    </row>
    <row r="3025" spans="1:11" x14ac:dyDescent="0.2">
      <c r="A3025" s="117" t="s">
        <v>1182</v>
      </c>
      <c r="B3025" s="118" t="s">
        <v>148</v>
      </c>
      <c r="C3025" s="119">
        <v>8923</v>
      </c>
      <c r="D3025" s="119">
        <v>743.6</v>
      </c>
      <c r="E3025" s="119">
        <v>4461.6000000000004</v>
      </c>
      <c r="F3025" s="119">
        <v>4461.3999999999996</v>
      </c>
      <c r="G3025" s="119">
        <v>50</v>
      </c>
      <c r="H3025" s="120">
        <f>'technical services'!H278</f>
        <v>0</v>
      </c>
      <c r="I3025" s="120">
        <f>'technical services'!I278</f>
        <v>8923</v>
      </c>
      <c r="J3025" s="120">
        <f>'technical services'!J278</f>
        <v>9458.3799999999992</v>
      </c>
      <c r="K3025" s="123">
        <f>'technical services'!K278</f>
        <v>10025.882799999999</v>
      </c>
    </row>
    <row r="3026" spans="1:11" x14ac:dyDescent="0.2">
      <c r="A3026" s="117"/>
      <c r="B3026" s="118"/>
      <c r="C3026" s="119"/>
      <c r="D3026" s="119"/>
      <c r="E3026" s="119"/>
      <c r="F3026" s="119"/>
      <c r="G3026" s="119"/>
      <c r="H3026" s="120">
        <f>'technical services'!H279</f>
        <v>0</v>
      </c>
      <c r="I3026" s="120">
        <f>'technical services'!I279</f>
        <v>0</v>
      </c>
      <c r="J3026" s="120">
        <f>'technical services'!J279</f>
        <v>0</v>
      </c>
      <c r="K3026" s="123">
        <f>'technical services'!K279</f>
        <v>0</v>
      </c>
    </row>
    <row r="3027" spans="1:11" s="116" customFormat="1" ht="15" x14ac:dyDescent="0.25">
      <c r="A3027" s="111"/>
      <c r="B3027" s="112" t="s">
        <v>149</v>
      </c>
      <c r="C3027" s="113">
        <v>516394</v>
      </c>
      <c r="D3027" s="113">
        <v>42448.57</v>
      </c>
      <c r="E3027" s="113">
        <v>253437.86</v>
      </c>
      <c r="F3027" s="113">
        <v>262956.14</v>
      </c>
      <c r="G3027" s="113">
        <v>49.07</v>
      </c>
      <c r="H3027" s="120">
        <f>'technical services'!H280</f>
        <v>0</v>
      </c>
      <c r="I3027" s="120">
        <f>'technical services'!I280</f>
        <v>516394</v>
      </c>
      <c r="J3027" s="120">
        <f>'technical services'!J280</f>
        <v>547377.64</v>
      </c>
      <c r="K3027" s="123">
        <f>'technical services'!K280</f>
        <v>580220.29839999997</v>
      </c>
    </row>
    <row r="3028" spans="1:11" s="116" customFormat="1" ht="15" x14ac:dyDescent="0.25">
      <c r="A3028" s="111"/>
      <c r="B3028" s="112"/>
      <c r="C3028" s="113"/>
      <c r="D3028" s="113"/>
      <c r="E3028" s="113"/>
      <c r="F3028" s="113"/>
      <c r="G3028" s="113"/>
      <c r="H3028" s="120">
        <f>'technical services'!H281</f>
        <v>0</v>
      </c>
      <c r="I3028" s="120">
        <f>'technical services'!I281</f>
        <v>0</v>
      </c>
      <c r="J3028" s="120">
        <f>'technical services'!J281</f>
        <v>0</v>
      </c>
      <c r="K3028" s="123">
        <f>'technical services'!K281</f>
        <v>0</v>
      </c>
    </row>
    <row r="3029" spans="1:11" s="116" customFormat="1" ht="15" x14ac:dyDescent="0.25">
      <c r="A3029" s="111"/>
      <c r="B3029" s="112" t="s">
        <v>150</v>
      </c>
      <c r="C3029" s="113"/>
      <c r="D3029" s="113"/>
      <c r="E3029" s="113"/>
      <c r="F3029" s="113"/>
      <c r="G3029" s="113"/>
      <c r="H3029" s="120">
        <f>'technical services'!H282</f>
        <v>0</v>
      </c>
      <c r="I3029" s="120">
        <f>'technical services'!I282</f>
        <v>0</v>
      </c>
      <c r="J3029" s="120">
        <f>'technical services'!J282</f>
        <v>0</v>
      </c>
      <c r="K3029" s="123">
        <f>'technical services'!K282</f>
        <v>0</v>
      </c>
    </row>
    <row r="3030" spans="1:11" s="116" customFormat="1" ht="15" x14ac:dyDescent="0.25">
      <c r="A3030" s="111"/>
      <c r="B3030" s="112"/>
      <c r="C3030" s="113"/>
      <c r="D3030" s="113"/>
      <c r="E3030" s="113"/>
      <c r="F3030" s="113"/>
      <c r="G3030" s="113"/>
      <c r="H3030" s="120">
        <f>'technical services'!H283</f>
        <v>0</v>
      </c>
      <c r="I3030" s="120">
        <f>'technical services'!I283</f>
        <v>0</v>
      </c>
      <c r="J3030" s="120">
        <f>'technical services'!J283</f>
        <v>0</v>
      </c>
      <c r="K3030" s="123">
        <f>'technical services'!K283</f>
        <v>0</v>
      </c>
    </row>
    <row r="3031" spans="1:11" x14ac:dyDescent="0.2">
      <c r="A3031" s="117" t="s">
        <v>1183</v>
      </c>
      <c r="B3031" s="118" t="s">
        <v>151</v>
      </c>
      <c r="C3031" s="119">
        <v>16893</v>
      </c>
      <c r="D3031" s="119">
        <v>0</v>
      </c>
      <c r="E3031" s="119">
        <v>0</v>
      </c>
      <c r="F3031" s="119">
        <v>16893</v>
      </c>
      <c r="G3031" s="119">
        <v>0</v>
      </c>
      <c r="H3031" s="120">
        <f>'technical services'!H284</f>
        <v>0</v>
      </c>
      <c r="I3031" s="120">
        <f>'technical services'!I284</f>
        <v>16893</v>
      </c>
      <c r="J3031" s="120">
        <f>'technical services'!J284</f>
        <v>17906.580000000002</v>
      </c>
      <c r="K3031" s="123">
        <f>'technical services'!K284</f>
        <v>18980.974800000004</v>
      </c>
    </row>
    <row r="3032" spans="1:11" x14ac:dyDescent="0.2">
      <c r="A3032" s="117" t="s">
        <v>1184</v>
      </c>
      <c r="B3032" s="118" t="s">
        <v>152</v>
      </c>
      <c r="C3032" s="119">
        <v>13979</v>
      </c>
      <c r="D3032" s="119">
        <v>0</v>
      </c>
      <c r="E3032" s="119">
        <v>0</v>
      </c>
      <c r="F3032" s="119">
        <v>13979</v>
      </c>
      <c r="G3032" s="119">
        <v>0</v>
      </c>
      <c r="H3032" s="120">
        <f>'technical services'!H285</f>
        <v>0</v>
      </c>
      <c r="I3032" s="120">
        <f>'technical services'!I285</f>
        <v>13979</v>
      </c>
      <c r="J3032" s="120">
        <f>'technical services'!J285</f>
        <v>14817.74</v>
      </c>
      <c r="K3032" s="123">
        <f>'technical services'!K285</f>
        <v>15706.804399999999</v>
      </c>
    </row>
    <row r="3033" spans="1:11" x14ac:dyDescent="0.2">
      <c r="A3033" s="117" t="s">
        <v>1185</v>
      </c>
      <c r="B3033" s="118" t="s">
        <v>153</v>
      </c>
      <c r="C3033" s="119">
        <v>29553</v>
      </c>
      <c r="D3033" s="119">
        <v>0</v>
      </c>
      <c r="E3033" s="119">
        <v>0</v>
      </c>
      <c r="F3033" s="119">
        <v>29553</v>
      </c>
      <c r="G3033" s="119">
        <v>0</v>
      </c>
      <c r="H3033" s="120">
        <f>'technical services'!H286</f>
        <v>0</v>
      </c>
      <c r="I3033" s="120">
        <f>'technical services'!I286</f>
        <v>29553</v>
      </c>
      <c r="J3033" s="120">
        <f>'technical services'!J286</f>
        <v>31326.18</v>
      </c>
      <c r="K3033" s="123">
        <f>'technical services'!K286</f>
        <v>33205.750800000002</v>
      </c>
    </row>
    <row r="3034" spans="1:11" x14ac:dyDescent="0.2">
      <c r="A3034" s="117"/>
      <c r="B3034" s="118"/>
      <c r="C3034" s="119"/>
      <c r="D3034" s="119"/>
      <c r="E3034" s="119"/>
      <c r="F3034" s="119"/>
      <c r="G3034" s="119"/>
      <c r="H3034" s="120">
        <f>'technical services'!H287</f>
        <v>0</v>
      </c>
      <c r="I3034" s="120">
        <f>'technical services'!I287</f>
        <v>0</v>
      </c>
      <c r="J3034" s="120">
        <f>'technical services'!J287</f>
        <v>0</v>
      </c>
      <c r="K3034" s="123">
        <f>'technical services'!K287</f>
        <v>0</v>
      </c>
    </row>
    <row r="3035" spans="1:11" s="116" customFormat="1" ht="15" x14ac:dyDescent="0.25">
      <c r="A3035" s="111"/>
      <c r="B3035" s="112" t="s">
        <v>154</v>
      </c>
      <c r="C3035" s="113">
        <v>60425</v>
      </c>
      <c r="D3035" s="113">
        <v>0</v>
      </c>
      <c r="E3035" s="113">
        <v>0</v>
      </c>
      <c r="F3035" s="113">
        <v>60425</v>
      </c>
      <c r="G3035" s="113">
        <v>0</v>
      </c>
      <c r="H3035" s="120">
        <f>'technical services'!H288</f>
        <v>0</v>
      </c>
      <c r="I3035" s="120">
        <f>'technical services'!I288</f>
        <v>60425</v>
      </c>
      <c r="J3035" s="120">
        <f>'technical services'!J288</f>
        <v>64050.5</v>
      </c>
      <c r="K3035" s="123">
        <f>'technical services'!K288</f>
        <v>67893.53</v>
      </c>
    </row>
    <row r="3036" spans="1:11" x14ac:dyDescent="0.2">
      <c r="A3036" s="117"/>
      <c r="B3036" s="118"/>
      <c r="C3036" s="119"/>
      <c r="D3036" s="119"/>
      <c r="E3036" s="119"/>
      <c r="F3036" s="119"/>
      <c r="G3036" s="119"/>
      <c r="H3036" s="120">
        <f>'technical services'!H289</f>
        <v>0</v>
      </c>
      <c r="I3036" s="120">
        <f>'technical services'!I289</f>
        <v>0</v>
      </c>
      <c r="J3036" s="120">
        <f>'technical services'!J289</f>
        <v>0</v>
      </c>
      <c r="K3036" s="123">
        <f>'technical services'!K289</f>
        <v>0</v>
      </c>
    </row>
    <row r="3037" spans="1:11" s="116" customFormat="1" ht="15" x14ac:dyDescent="0.25">
      <c r="A3037" s="111"/>
      <c r="B3037" s="112" t="s">
        <v>155</v>
      </c>
      <c r="C3037" s="113">
        <v>3016137</v>
      </c>
      <c r="D3037" s="113">
        <v>222230.69</v>
      </c>
      <c r="E3037" s="113">
        <v>1419779.88</v>
      </c>
      <c r="F3037" s="113">
        <v>1596357.12</v>
      </c>
      <c r="G3037" s="113">
        <v>47.07</v>
      </c>
      <c r="H3037" s="120">
        <f>'technical services'!H290</f>
        <v>0</v>
      </c>
      <c r="I3037" s="120">
        <f>'technical services'!I290</f>
        <v>3016137</v>
      </c>
      <c r="J3037" s="120">
        <f>'technical services'!J290</f>
        <v>3197105.22</v>
      </c>
      <c r="K3037" s="123">
        <f>'technical services'!K290</f>
        <v>3388931.5332000004</v>
      </c>
    </row>
    <row r="3038" spans="1:11" s="116" customFormat="1" ht="15" x14ac:dyDescent="0.25">
      <c r="A3038" s="111"/>
      <c r="B3038" s="112"/>
      <c r="C3038" s="113"/>
      <c r="D3038" s="113"/>
      <c r="E3038" s="113"/>
      <c r="F3038" s="113"/>
      <c r="G3038" s="113"/>
      <c r="H3038" s="120">
        <f>'technical services'!H291</f>
        <v>0</v>
      </c>
      <c r="I3038" s="120">
        <f>'technical services'!I291</f>
        <v>0</v>
      </c>
      <c r="J3038" s="120">
        <f>'technical services'!J291</f>
        <v>0</v>
      </c>
      <c r="K3038" s="123">
        <f>'technical services'!K291</f>
        <v>0</v>
      </c>
    </row>
    <row r="3039" spans="1:11" s="116" customFormat="1" ht="15" x14ac:dyDescent="0.25">
      <c r="A3039" s="111"/>
      <c r="B3039" s="112" t="s">
        <v>156</v>
      </c>
      <c r="C3039" s="113">
        <v>3016137</v>
      </c>
      <c r="D3039" s="113">
        <v>222230.69</v>
      </c>
      <c r="E3039" s="113">
        <v>1419779.88</v>
      </c>
      <c r="F3039" s="113">
        <v>1596357.12</v>
      </c>
      <c r="G3039" s="113">
        <v>47.07</v>
      </c>
      <c r="H3039" s="120">
        <f>'technical services'!H292</f>
        <v>0</v>
      </c>
      <c r="I3039" s="120">
        <f>'technical services'!I292</f>
        <v>3016137</v>
      </c>
      <c r="J3039" s="120">
        <f>'technical services'!J292</f>
        <v>3197105.22</v>
      </c>
      <c r="K3039" s="123">
        <f>'technical services'!K292</f>
        <v>3388931.5332000004</v>
      </c>
    </row>
    <row r="3040" spans="1:11" s="116" customFormat="1" ht="15" x14ac:dyDescent="0.25">
      <c r="A3040" s="111"/>
      <c r="B3040" s="112"/>
      <c r="C3040" s="113"/>
      <c r="D3040" s="113"/>
      <c r="E3040" s="113"/>
      <c r="F3040" s="113"/>
      <c r="G3040" s="113"/>
      <c r="H3040" s="120">
        <f>'technical services'!H293</f>
        <v>0</v>
      </c>
      <c r="I3040" s="120">
        <f>'technical services'!I293</f>
        <v>0</v>
      </c>
      <c r="J3040" s="120">
        <f>'technical services'!J293</f>
        <v>0</v>
      </c>
      <c r="K3040" s="123">
        <f>'technical services'!K293</f>
        <v>0</v>
      </c>
    </row>
    <row r="3041" spans="1:11" s="116" customFormat="1" ht="15" x14ac:dyDescent="0.25">
      <c r="A3041" s="111"/>
      <c r="B3041" s="112" t="s">
        <v>186</v>
      </c>
      <c r="C3041" s="113"/>
      <c r="D3041" s="113"/>
      <c r="E3041" s="113"/>
      <c r="F3041" s="113"/>
      <c r="G3041" s="113"/>
      <c r="H3041" s="120">
        <f>'technical services'!H294</f>
        <v>0</v>
      </c>
      <c r="I3041" s="120">
        <f>'technical services'!I294</f>
        <v>0</v>
      </c>
      <c r="J3041" s="120">
        <f>'technical services'!J294</f>
        <v>0</v>
      </c>
      <c r="K3041" s="123">
        <f>'technical services'!K294</f>
        <v>0</v>
      </c>
    </row>
    <row r="3042" spans="1:11" s="116" customFormat="1" ht="15" x14ac:dyDescent="0.25">
      <c r="A3042" s="111"/>
      <c r="B3042" s="112" t="s">
        <v>187</v>
      </c>
      <c r="C3042" s="113"/>
      <c r="D3042" s="113"/>
      <c r="E3042" s="113"/>
      <c r="F3042" s="113"/>
      <c r="G3042" s="113"/>
      <c r="H3042" s="120">
        <f>'technical services'!H295</f>
        <v>0</v>
      </c>
      <c r="I3042" s="120">
        <f>'technical services'!I295</f>
        <v>0</v>
      </c>
      <c r="J3042" s="120">
        <f>'technical services'!J295</f>
        <v>0</v>
      </c>
      <c r="K3042" s="123">
        <f>'technical services'!K295</f>
        <v>0</v>
      </c>
    </row>
    <row r="3043" spans="1:11" x14ac:dyDescent="0.2">
      <c r="A3043" s="117"/>
      <c r="B3043" s="118"/>
      <c r="C3043" s="119"/>
      <c r="D3043" s="119"/>
      <c r="E3043" s="119"/>
      <c r="F3043" s="119"/>
      <c r="G3043" s="119"/>
      <c r="H3043" s="120">
        <f>'technical services'!H296</f>
        <v>0</v>
      </c>
      <c r="I3043" s="120">
        <f>'technical services'!I296</f>
        <v>0</v>
      </c>
      <c r="J3043" s="120">
        <f>'technical services'!J296</f>
        <v>0</v>
      </c>
      <c r="K3043" s="123">
        <f>'technical services'!K296</f>
        <v>0</v>
      </c>
    </row>
    <row r="3044" spans="1:11" x14ac:dyDescent="0.2">
      <c r="A3044" s="117" t="s">
        <v>1186</v>
      </c>
      <c r="B3044" s="118" t="s">
        <v>194</v>
      </c>
      <c r="C3044" s="119">
        <v>118427</v>
      </c>
      <c r="D3044" s="119">
        <v>0</v>
      </c>
      <c r="E3044" s="119">
        <v>0</v>
      </c>
      <c r="F3044" s="119">
        <v>118427</v>
      </c>
      <c r="G3044" s="119">
        <v>0</v>
      </c>
      <c r="H3044" s="120">
        <f>'technical services'!H297</f>
        <v>-75000</v>
      </c>
      <c r="I3044" s="120">
        <f>'technical services'!I297</f>
        <v>43427</v>
      </c>
      <c r="J3044" s="120">
        <f>'technical services'!J297</f>
        <v>46032.62</v>
      </c>
      <c r="K3044" s="123">
        <f>'technical services'!K297</f>
        <v>48794.5772</v>
      </c>
    </row>
    <row r="3045" spans="1:11" x14ac:dyDescent="0.2">
      <c r="A3045" s="117"/>
      <c r="B3045" s="118"/>
      <c r="C3045" s="119"/>
      <c r="D3045" s="119"/>
      <c r="E3045" s="119"/>
      <c r="F3045" s="119"/>
      <c r="G3045" s="119"/>
      <c r="H3045" s="120">
        <f>'technical services'!H298</f>
        <v>0</v>
      </c>
      <c r="I3045" s="120">
        <f>'technical services'!I298</f>
        <v>0</v>
      </c>
      <c r="J3045" s="120">
        <f>'technical services'!J298</f>
        <v>0</v>
      </c>
      <c r="K3045" s="123">
        <f>'technical services'!K298</f>
        <v>0</v>
      </c>
    </row>
    <row r="3046" spans="1:11" s="116" customFormat="1" ht="15" x14ac:dyDescent="0.25">
      <c r="A3046" s="111"/>
      <c r="B3046" s="112" t="s">
        <v>196</v>
      </c>
      <c r="C3046" s="113">
        <v>118427</v>
      </c>
      <c r="D3046" s="113">
        <v>0</v>
      </c>
      <c r="E3046" s="113">
        <v>0</v>
      </c>
      <c r="F3046" s="113">
        <v>118427</v>
      </c>
      <c r="G3046" s="113">
        <v>0</v>
      </c>
      <c r="H3046" s="120">
        <f>'technical services'!H299</f>
        <v>-75000</v>
      </c>
      <c r="I3046" s="120">
        <f>'technical services'!I299</f>
        <v>43427</v>
      </c>
      <c r="J3046" s="120">
        <f>'technical services'!J299</f>
        <v>46032.62</v>
      </c>
      <c r="K3046" s="123">
        <f>'technical services'!K299</f>
        <v>48794.5772</v>
      </c>
    </row>
    <row r="3047" spans="1:11" x14ac:dyDescent="0.2">
      <c r="A3047" s="117"/>
      <c r="B3047" s="118"/>
      <c r="C3047" s="119"/>
      <c r="D3047" s="119"/>
      <c r="E3047" s="119"/>
      <c r="F3047" s="119"/>
      <c r="G3047" s="119"/>
      <c r="H3047" s="120">
        <f>'technical services'!H300</f>
        <v>0</v>
      </c>
      <c r="I3047" s="120">
        <f>'technical services'!I300</f>
        <v>0</v>
      </c>
      <c r="J3047" s="120">
        <f>'technical services'!J300</f>
        <v>0</v>
      </c>
      <c r="K3047" s="123">
        <f>'technical services'!K300</f>
        <v>0</v>
      </c>
    </row>
    <row r="3048" spans="1:11" s="116" customFormat="1" ht="15" x14ac:dyDescent="0.25">
      <c r="A3048" s="111"/>
      <c r="B3048" s="112" t="s">
        <v>197</v>
      </c>
      <c r="C3048" s="113"/>
      <c r="D3048" s="113"/>
      <c r="E3048" s="113"/>
      <c r="F3048" s="113"/>
      <c r="G3048" s="113"/>
      <c r="H3048" s="120">
        <f>'technical services'!H301</f>
        <v>0</v>
      </c>
      <c r="I3048" s="120">
        <f>'technical services'!I301</f>
        <v>0</v>
      </c>
      <c r="J3048" s="120">
        <f>'technical services'!J301</f>
        <v>0</v>
      </c>
      <c r="K3048" s="123">
        <f>'technical services'!K301</f>
        <v>0</v>
      </c>
    </row>
    <row r="3049" spans="1:11" s="116" customFormat="1" ht="15" x14ac:dyDescent="0.25">
      <c r="A3049" s="111"/>
      <c r="B3049" s="112" t="s">
        <v>205</v>
      </c>
      <c r="C3049" s="113"/>
      <c r="D3049" s="113"/>
      <c r="E3049" s="113"/>
      <c r="F3049" s="113"/>
      <c r="G3049" s="113"/>
      <c r="H3049" s="120">
        <f>'technical services'!H302</f>
        <v>0</v>
      </c>
      <c r="I3049" s="120">
        <f>'technical services'!I302</f>
        <v>0</v>
      </c>
      <c r="J3049" s="120">
        <f>'technical services'!J302</f>
        <v>0</v>
      </c>
      <c r="K3049" s="123">
        <f>'technical services'!K302</f>
        <v>0</v>
      </c>
    </row>
    <row r="3050" spans="1:11" x14ac:dyDescent="0.2">
      <c r="A3050" s="117"/>
      <c r="B3050" s="118"/>
      <c r="C3050" s="119"/>
      <c r="D3050" s="119"/>
      <c r="E3050" s="119"/>
      <c r="F3050" s="119"/>
      <c r="G3050" s="119"/>
      <c r="H3050" s="120">
        <f>'technical services'!H303</f>
        <v>0</v>
      </c>
      <c r="I3050" s="120">
        <f>'technical services'!I303</f>
        <v>0</v>
      </c>
      <c r="J3050" s="120">
        <f>'technical services'!J303</f>
        <v>0</v>
      </c>
      <c r="K3050" s="123">
        <f>'technical services'!K303</f>
        <v>0</v>
      </c>
    </row>
    <row r="3051" spans="1:11" x14ac:dyDescent="0.2">
      <c r="A3051" s="117" t="s">
        <v>1187</v>
      </c>
      <c r="B3051" s="118" t="s">
        <v>213</v>
      </c>
      <c r="C3051" s="119">
        <v>600000</v>
      </c>
      <c r="D3051" s="119">
        <v>0</v>
      </c>
      <c r="E3051" s="119">
        <v>400.69</v>
      </c>
      <c r="F3051" s="119">
        <v>599599.31000000006</v>
      </c>
      <c r="G3051" s="119">
        <v>0.06</v>
      </c>
      <c r="H3051" s="120">
        <f>'technical services'!H304</f>
        <v>0</v>
      </c>
      <c r="I3051" s="120">
        <f>'technical services'!I304</f>
        <v>600000</v>
      </c>
      <c r="J3051" s="120">
        <f>'technical services'!J304</f>
        <v>636000</v>
      </c>
      <c r="K3051" s="123">
        <f>'technical services'!K304</f>
        <v>674160</v>
      </c>
    </row>
    <row r="3052" spans="1:11" x14ac:dyDescent="0.2">
      <c r="A3052" s="117"/>
      <c r="B3052" s="118"/>
      <c r="C3052" s="119"/>
      <c r="D3052" s="119"/>
      <c r="E3052" s="119"/>
      <c r="F3052" s="119"/>
      <c r="G3052" s="119"/>
      <c r="H3052" s="120">
        <f>'technical services'!H305</f>
        <v>0</v>
      </c>
      <c r="I3052" s="120">
        <f>'technical services'!I305</f>
        <v>0</v>
      </c>
      <c r="J3052" s="120">
        <f>'technical services'!J305</f>
        <v>0</v>
      </c>
      <c r="K3052" s="123">
        <f>'technical services'!K305</f>
        <v>0</v>
      </c>
    </row>
    <row r="3053" spans="1:11" s="116" customFormat="1" ht="15" x14ac:dyDescent="0.25">
      <c r="A3053" s="111"/>
      <c r="B3053" s="112" t="s">
        <v>216</v>
      </c>
      <c r="C3053" s="113">
        <v>600000</v>
      </c>
      <c r="D3053" s="113">
        <v>0</v>
      </c>
      <c r="E3053" s="113">
        <v>400.69</v>
      </c>
      <c r="F3053" s="113">
        <v>599599.31000000006</v>
      </c>
      <c r="G3053" s="113">
        <v>0.06</v>
      </c>
      <c r="H3053" s="120">
        <f>'technical services'!H306</f>
        <v>0</v>
      </c>
      <c r="I3053" s="120">
        <f>'technical services'!I306</f>
        <v>600000</v>
      </c>
      <c r="J3053" s="120">
        <f>'technical services'!J306</f>
        <v>636000</v>
      </c>
      <c r="K3053" s="123">
        <f>'technical services'!K306</f>
        <v>674160</v>
      </c>
    </row>
    <row r="3054" spans="1:11" s="116" customFormat="1" ht="15" x14ac:dyDescent="0.25">
      <c r="A3054" s="111"/>
      <c r="B3054" s="112"/>
      <c r="C3054" s="113"/>
      <c r="D3054" s="113"/>
      <c r="E3054" s="113"/>
      <c r="F3054" s="113"/>
      <c r="G3054" s="113"/>
      <c r="H3054" s="120">
        <f>'technical services'!H307</f>
        <v>0</v>
      </c>
      <c r="I3054" s="120">
        <f>'technical services'!I307</f>
        <v>0</v>
      </c>
      <c r="J3054" s="120">
        <f>'technical services'!J307</f>
        <v>0</v>
      </c>
      <c r="K3054" s="123">
        <f>'technical services'!K307</f>
        <v>0</v>
      </c>
    </row>
    <row r="3055" spans="1:11" s="116" customFormat="1" ht="15" x14ac:dyDescent="0.25">
      <c r="A3055" s="111"/>
      <c r="B3055" s="112" t="s">
        <v>217</v>
      </c>
      <c r="C3055" s="113">
        <v>718427</v>
      </c>
      <c r="D3055" s="113">
        <v>0</v>
      </c>
      <c r="E3055" s="113">
        <v>400.69</v>
      </c>
      <c r="F3055" s="113">
        <v>718026.31</v>
      </c>
      <c r="G3055" s="113">
        <v>0.05</v>
      </c>
      <c r="H3055" s="120">
        <f>'technical services'!H308</f>
        <v>0</v>
      </c>
      <c r="I3055" s="120">
        <f>'technical services'!I308</f>
        <v>718427</v>
      </c>
      <c r="J3055" s="120">
        <f>'technical services'!J308</f>
        <v>761532.62</v>
      </c>
      <c r="K3055" s="123">
        <f>'technical services'!K308</f>
        <v>807224.57719999994</v>
      </c>
    </row>
    <row r="3056" spans="1:11" x14ac:dyDescent="0.2">
      <c r="A3056" s="117"/>
      <c r="B3056" s="118"/>
      <c r="C3056" s="119"/>
      <c r="D3056" s="119"/>
      <c r="E3056" s="119"/>
      <c r="F3056" s="119"/>
      <c r="G3056" s="119"/>
      <c r="H3056" s="120">
        <f>'technical services'!H309</f>
        <v>0</v>
      </c>
      <c r="I3056" s="120">
        <f>'technical services'!I309</f>
        <v>0</v>
      </c>
      <c r="J3056" s="120">
        <f>'technical services'!J309</f>
        <v>0</v>
      </c>
      <c r="K3056" s="123">
        <f>'technical services'!K309</f>
        <v>0</v>
      </c>
    </row>
    <row r="3057" spans="1:11" s="116" customFormat="1" ht="15" x14ac:dyDescent="0.25">
      <c r="A3057" s="111"/>
      <c r="B3057" s="112" t="s">
        <v>218</v>
      </c>
      <c r="C3057" s="113"/>
      <c r="D3057" s="113"/>
      <c r="E3057" s="113"/>
      <c r="F3057" s="113"/>
      <c r="G3057" s="113"/>
      <c r="H3057" s="120">
        <f>'technical services'!H310</f>
        <v>0</v>
      </c>
      <c r="I3057" s="120">
        <f>'technical services'!I310</f>
        <v>0</v>
      </c>
      <c r="J3057" s="120">
        <f>'technical services'!J310</f>
        <v>0</v>
      </c>
      <c r="K3057" s="123">
        <f>'technical services'!K310</f>
        <v>0</v>
      </c>
    </row>
    <row r="3058" spans="1:11" s="116" customFormat="1" ht="15" x14ac:dyDescent="0.25">
      <c r="A3058" s="111"/>
      <c r="B3058" s="112"/>
      <c r="C3058" s="113"/>
      <c r="D3058" s="113"/>
      <c r="E3058" s="113"/>
      <c r="F3058" s="113"/>
      <c r="G3058" s="113"/>
      <c r="H3058" s="120">
        <f>'technical services'!H311</f>
        <v>0</v>
      </c>
      <c r="I3058" s="120">
        <f>'technical services'!I311</f>
        <v>0</v>
      </c>
      <c r="J3058" s="120">
        <f>'technical services'!J311</f>
        <v>0</v>
      </c>
      <c r="K3058" s="123">
        <f>'technical services'!K311</f>
        <v>0</v>
      </c>
    </row>
    <row r="3059" spans="1:11" x14ac:dyDescent="0.2">
      <c r="A3059" s="117" t="s">
        <v>1188</v>
      </c>
      <c r="B3059" s="118" t="s">
        <v>243</v>
      </c>
      <c r="C3059" s="119">
        <v>31254</v>
      </c>
      <c r="D3059" s="119">
        <v>1775.22</v>
      </c>
      <c r="E3059" s="119">
        <v>11807.81</v>
      </c>
      <c r="F3059" s="119">
        <v>19446.189999999999</v>
      </c>
      <c r="G3059" s="119">
        <v>37.78</v>
      </c>
      <c r="H3059" s="120">
        <f>'technical services'!H312</f>
        <v>0</v>
      </c>
      <c r="I3059" s="120">
        <f>'technical services'!I312</f>
        <v>31254</v>
      </c>
      <c r="J3059" s="120">
        <f>'technical services'!J312</f>
        <v>33129.24</v>
      </c>
      <c r="K3059" s="123">
        <f>'technical services'!K312</f>
        <v>35116.994399999996</v>
      </c>
    </row>
    <row r="3060" spans="1:11" x14ac:dyDescent="0.2">
      <c r="A3060" s="117" t="s">
        <v>1189</v>
      </c>
      <c r="B3060" s="118" t="s">
        <v>244</v>
      </c>
      <c r="C3060" s="119">
        <v>71899</v>
      </c>
      <c r="D3060" s="119">
        <v>1818.11</v>
      </c>
      <c r="E3060" s="119">
        <v>37158.33</v>
      </c>
      <c r="F3060" s="119">
        <v>34740.67</v>
      </c>
      <c r="G3060" s="119">
        <v>51.68</v>
      </c>
      <c r="H3060" s="120">
        <f>'technical services'!H313</f>
        <v>0</v>
      </c>
      <c r="I3060" s="120">
        <f>'technical services'!I313</f>
        <v>71899</v>
      </c>
      <c r="J3060" s="120">
        <f>'technical services'!J313</f>
        <v>76212.94</v>
      </c>
      <c r="K3060" s="123">
        <f>'technical services'!K313</f>
        <v>80785.716400000005</v>
      </c>
    </row>
    <row r="3061" spans="1:11" x14ac:dyDescent="0.2">
      <c r="A3061" s="117" t="s">
        <v>1190</v>
      </c>
      <c r="B3061" s="118" t="s">
        <v>249</v>
      </c>
      <c r="C3061" s="119">
        <v>4609081</v>
      </c>
      <c r="D3061" s="119">
        <v>0</v>
      </c>
      <c r="E3061" s="119">
        <v>1256823.43</v>
      </c>
      <c r="F3061" s="119">
        <v>3352257.57</v>
      </c>
      <c r="G3061" s="119">
        <v>27.26</v>
      </c>
      <c r="H3061" s="120">
        <f>'technical services'!H314</f>
        <v>-500000</v>
      </c>
      <c r="I3061" s="120">
        <f>'technical services'!I314</f>
        <v>4109081</v>
      </c>
      <c r="J3061" s="120">
        <f>'technical services'!J314</f>
        <v>4355625.8600000003</v>
      </c>
      <c r="K3061" s="123">
        <f>'technical services'!K314</f>
        <v>4616963.4116000002</v>
      </c>
    </row>
    <row r="3062" spans="1:11" x14ac:dyDescent="0.2">
      <c r="A3062" s="117"/>
      <c r="B3062" s="118"/>
      <c r="C3062" s="119"/>
      <c r="D3062" s="119"/>
      <c r="E3062" s="119"/>
      <c r="F3062" s="119"/>
      <c r="G3062" s="119"/>
      <c r="H3062" s="120">
        <f>'technical services'!H315</f>
        <v>0</v>
      </c>
      <c r="I3062" s="120">
        <f>'technical services'!I315</f>
        <v>0</v>
      </c>
      <c r="J3062" s="120">
        <f>'technical services'!J315</f>
        <v>0</v>
      </c>
      <c r="K3062" s="123">
        <f>'technical services'!K315</f>
        <v>0</v>
      </c>
    </row>
    <row r="3063" spans="1:11" s="116" customFormat="1" ht="15" x14ac:dyDescent="0.25">
      <c r="A3063" s="111"/>
      <c r="B3063" s="112" t="s">
        <v>250</v>
      </c>
      <c r="C3063" s="113">
        <v>4712234</v>
      </c>
      <c r="D3063" s="113">
        <v>3593.33</v>
      </c>
      <c r="E3063" s="113">
        <v>1305789.57</v>
      </c>
      <c r="F3063" s="113">
        <v>3406444.43</v>
      </c>
      <c r="G3063" s="113">
        <v>27.71</v>
      </c>
      <c r="H3063" s="120">
        <f>'technical services'!H316</f>
        <v>-500000</v>
      </c>
      <c r="I3063" s="120">
        <f>'technical services'!I316</f>
        <v>4212234</v>
      </c>
      <c r="J3063" s="120">
        <f>'technical services'!J316</f>
        <v>4464968.04</v>
      </c>
      <c r="K3063" s="123">
        <f>'technical services'!K316</f>
        <v>4732866.1223999998</v>
      </c>
    </row>
    <row r="3064" spans="1:11" x14ac:dyDescent="0.2">
      <c r="A3064" s="117"/>
      <c r="B3064" s="118"/>
      <c r="C3064" s="119"/>
      <c r="D3064" s="119"/>
      <c r="E3064" s="119"/>
      <c r="F3064" s="119"/>
      <c r="G3064" s="119"/>
      <c r="H3064" s="120">
        <f>'technical services'!H317</f>
        <v>0</v>
      </c>
      <c r="I3064" s="120">
        <f>'technical services'!I317</f>
        <v>0</v>
      </c>
      <c r="J3064" s="120">
        <f>'technical services'!J317</f>
        <v>0</v>
      </c>
      <c r="K3064" s="123">
        <f>'technical services'!K317</f>
        <v>0</v>
      </c>
    </row>
    <row r="3065" spans="1:11" s="116" customFormat="1" ht="15" x14ac:dyDescent="0.25">
      <c r="A3065" s="111"/>
      <c r="B3065" s="112" t="s">
        <v>256</v>
      </c>
      <c r="C3065" s="113"/>
      <c r="D3065" s="113"/>
      <c r="E3065" s="113"/>
      <c r="F3065" s="113"/>
      <c r="G3065" s="113"/>
      <c r="H3065" s="120">
        <f>'technical services'!H318</f>
        <v>0</v>
      </c>
      <c r="I3065" s="120">
        <f>'technical services'!I318</f>
        <v>0</v>
      </c>
      <c r="J3065" s="120">
        <f>'technical services'!J318</f>
        <v>0</v>
      </c>
      <c r="K3065" s="123">
        <f>'technical services'!K318</f>
        <v>0</v>
      </c>
    </row>
    <row r="3066" spans="1:11" x14ac:dyDescent="0.2">
      <c r="A3066" s="117"/>
      <c r="B3066" s="118"/>
      <c r="C3066" s="119"/>
      <c r="D3066" s="119"/>
      <c r="E3066" s="119"/>
      <c r="F3066" s="119"/>
      <c r="G3066" s="119"/>
      <c r="H3066" s="120">
        <f>'technical services'!H319</f>
        <v>0</v>
      </c>
      <c r="I3066" s="120">
        <f>'technical services'!I319</f>
        <v>0</v>
      </c>
      <c r="J3066" s="120">
        <f>'technical services'!J319</f>
        <v>0</v>
      </c>
      <c r="K3066" s="123">
        <f>'technical services'!K319</f>
        <v>0</v>
      </c>
    </row>
    <row r="3067" spans="1:11" x14ac:dyDescent="0.2">
      <c r="A3067" s="117" t="s">
        <v>1191</v>
      </c>
      <c r="B3067" s="118" t="s">
        <v>257</v>
      </c>
      <c r="C3067" s="119">
        <v>7800000</v>
      </c>
      <c r="D3067" s="119">
        <v>0</v>
      </c>
      <c r="E3067" s="119">
        <v>4046892.1</v>
      </c>
      <c r="F3067" s="119">
        <v>3753107.9</v>
      </c>
      <c r="G3067" s="119">
        <v>51.88</v>
      </c>
      <c r="H3067" s="120">
        <f>'technical services'!H320</f>
        <v>0</v>
      </c>
      <c r="I3067" s="120">
        <f>'technical services'!I320</f>
        <v>7800000</v>
      </c>
      <c r="J3067" s="120">
        <f>'technical services'!J320</f>
        <v>8268000</v>
      </c>
      <c r="K3067" s="123">
        <f>'technical services'!K320</f>
        <v>8764080</v>
      </c>
    </row>
    <row r="3068" spans="1:11" x14ac:dyDescent="0.2">
      <c r="A3068" s="117"/>
      <c r="B3068" s="118"/>
      <c r="C3068" s="119"/>
      <c r="D3068" s="119"/>
      <c r="E3068" s="119"/>
      <c r="F3068" s="119"/>
      <c r="G3068" s="119"/>
      <c r="H3068" s="120">
        <f>'technical services'!H321</f>
        <v>0</v>
      </c>
      <c r="I3068" s="120">
        <f>'technical services'!I321</f>
        <v>0</v>
      </c>
      <c r="J3068" s="120">
        <f>'technical services'!J321</f>
        <v>0</v>
      </c>
      <c r="K3068" s="123">
        <f>'technical services'!K321</f>
        <v>0</v>
      </c>
    </row>
    <row r="3069" spans="1:11" s="116" customFormat="1" ht="15" x14ac:dyDescent="0.25">
      <c r="A3069" s="111"/>
      <c r="B3069" s="112" t="s">
        <v>258</v>
      </c>
      <c r="C3069" s="113">
        <v>7800000</v>
      </c>
      <c r="D3069" s="113">
        <v>0</v>
      </c>
      <c r="E3069" s="113">
        <v>4046892.1</v>
      </c>
      <c r="F3069" s="113">
        <v>3753107.9</v>
      </c>
      <c r="G3069" s="113">
        <v>51.88</v>
      </c>
      <c r="H3069" s="120">
        <f>'technical services'!H322</f>
        <v>0</v>
      </c>
      <c r="I3069" s="120">
        <f>'technical services'!I322</f>
        <v>7800000</v>
      </c>
      <c r="J3069" s="120">
        <f>'technical services'!J322</f>
        <v>8268000</v>
      </c>
      <c r="K3069" s="123">
        <f>'technical services'!K322</f>
        <v>8764080</v>
      </c>
    </row>
    <row r="3070" spans="1:11" s="116" customFormat="1" ht="15" x14ac:dyDescent="0.25">
      <c r="A3070" s="111"/>
      <c r="B3070" s="112"/>
      <c r="C3070" s="113"/>
      <c r="D3070" s="113"/>
      <c r="E3070" s="113"/>
      <c r="F3070" s="113"/>
      <c r="G3070" s="113"/>
      <c r="H3070" s="120">
        <f>'technical services'!H323</f>
        <v>0</v>
      </c>
      <c r="I3070" s="120">
        <f>'technical services'!I323</f>
        <v>0</v>
      </c>
      <c r="J3070" s="120">
        <f>'technical services'!J323</f>
        <v>0</v>
      </c>
      <c r="K3070" s="123">
        <f>'technical services'!K323</f>
        <v>0</v>
      </c>
    </row>
    <row r="3071" spans="1:11" x14ac:dyDescent="0.2">
      <c r="A3071" s="117"/>
      <c r="B3071" s="118" t="s">
        <v>266</v>
      </c>
      <c r="C3071" s="119"/>
      <c r="D3071" s="119"/>
      <c r="E3071" s="119"/>
      <c r="F3071" s="119"/>
      <c r="G3071" s="119"/>
      <c r="H3071" s="120">
        <f>'technical services'!H324</f>
        <v>0</v>
      </c>
      <c r="I3071" s="120">
        <f>'technical services'!I324</f>
        <v>0</v>
      </c>
      <c r="J3071" s="120">
        <f>'technical services'!J324</f>
        <v>0</v>
      </c>
      <c r="K3071" s="123">
        <f>'technical services'!K324</f>
        <v>0</v>
      </c>
    </row>
    <row r="3072" spans="1:11" x14ac:dyDescent="0.2">
      <c r="A3072" s="117"/>
      <c r="B3072" s="118"/>
      <c r="C3072" s="119"/>
      <c r="D3072" s="119"/>
      <c r="E3072" s="119"/>
      <c r="F3072" s="119"/>
      <c r="G3072" s="119"/>
      <c r="H3072" s="120">
        <f>'technical services'!H325</f>
        <v>0</v>
      </c>
      <c r="I3072" s="120">
        <f>'technical services'!I325</f>
        <v>0</v>
      </c>
      <c r="J3072" s="120">
        <f>'technical services'!J325</f>
        <v>0</v>
      </c>
      <c r="K3072" s="123">
        <f>'technical services'!K325</f>
        <v>0</v>
      </c>
    </row>
    <row r="3073" spans="1:11" x14ac:dyDescent="0.2">
      <c r="A3073" s="117" t="s">
        <v>1192</v>
      </c>
      <c r="B3073" s="118" t="s">
        <v>268</v>
      </c>
      <c r="C3073" s="119">
        <v>3180</v>
      </c>
      <c r="D3073" s="119">
        <v>729.27</v>
      </c>
      <c r="E3073" s="119">
        <v>1105.1199999999999</v>
      </c>
      <c r="F3073" s="119">
        <v>2074.88</v>
      </c>
      <c r="G3073" s="119">
        <v>34.75</v>
      </c>
      <c r="H3073" s="120">
        <f>'technical services'!H326</f>
        <v>0</v>
      </c>
      <c r="I3073" s="120">
        <f>'technical services'!I326</f>
        <v>3180</v>
      </c>
      <c r="J3073" s="120">
        <f>'technical services'!J326</f>
        <v>3370.8</v>
      </c>
      <c r="K3073" s="123">
        <f>'technical services'!K326</f>
        <v>3573.0480000000002</v>
      </c>
    </row>
    <row r="3074" spans="1:11" x14ac:dyDescent="0.2">
      <c r="A3074" s="117" t="s">
        <v>1193</v>
      </c>
      <c r="B3074" s="118" t="s">
        <v>269</v>
      </c>
      <c r="C3074" s="119">
        <v>4790</v>
      </c>
      <c r="D3074" s="119">
        <v>655.77</v>
      </c>
      <c r="E3074" s="119">
        <v>1888.1</v>
      </c>
      <c r="F3074" s="119">
        <v>2901.9</v>
      </c>
      <c r="G3074" s="119">
        <v>39.409999999999997</v>
      </c>
      <c r="H3074" s="120">
        <f>'technical services'!H327</f>
        <v>0</v>
      </c>
      <c r="I3074" s="120">
        <f>'technical services'!I327</f>
        <v>4790</v>
      </c>
      <c r="J3074" s="120">
        <f>'technical services'!J327</f>
        <v>5077.3999999999996</v>
      </c>
      <c r="K3074" s="123">
        <f>'technical services'!K327</f>
        <v>5382.0439999999999</v>
      </c>
    </row>
    <row r="3075" spans="1:11" x14ac:dyDescent="0.2">
      <c r="A3075" s="117" t="s">
        <v>1194</v>
      </c>
      <c r="B3075" s="118" t="s">
        <v>270</v>
      </c>
      <c r="C3075" s="119">
        <v>496518</v>
      </c>
      <c r="D3075" s="119">
        <v>51704.18</v>
      </c>
      <c r="E3075" s="119">
        <v>133954.16</v>
      </c>
      <c r="F3075" s="119">
        <v>362563.84000000003</v>
      </c>
      <c r="G3075" s="119">
        <v>26.97</v>
      </c>
      <c r="H3075" s="120">
        <f>'technical services'!H328</f>
        <v>0</v>
      </c>
      <c r="I3075" s="120">
        <f>'technical services'!I328</f>
        <v>496518</v>
      </c>
      <c r="J3075" s="120">
        <f>'technical services'!J328</f>
        <v>526309.07999999996</v>
      </c>
      <c r="K3075" s="123">
        <f>'technical services'!K328</f>
        <v>557887.62479999999</v>
      </c>
    </row>
    <row r="3076" spans="1:11" x14ac:dyDescent="0.2">
      <c r="A3076" s="117" t="s">
        <v>1195</v>
      </c>
      <c r="B3076" s="118" t="s">
        <v>272</v>
      </c>
      <c r="C3076" s="119">
        <v>24196</v>
      </c>
      <c r="D3076" s="119">
        <v>4798.32</v>
      </c>
      <c r="E3076" s="119">
        <v>17252.47</v>
      </c>
      <c r="F3076" s="119">
        <v>6943.53</v>
      </c>
      <c r="G3076" s="119">
        <v>71.3</v>
      </c>
      <c r="H3076" s="120">
        <f>'technical services'!H329</f>
        <v>0</v>
      </c>
      <c r="I3076" s="120">
        <f>'technical services'!I329</f>
        <v>24196</v>
      </c>
      <c r="J3076" s="120">
        <f>'technical services'!J329</f>
        <v>25647.759999999998</v>
      </c>
      <c r="K3076" s="123">
        <f>'technical services'!K329</f>
        <v>27186.625599999999</v>
      </c>
    </row>
    <row r="3077" spans="1:11" x14ac:dyDescent="0.2">
      <c r="A3077" s="117" t="s">
        <v>1196</v>
      </c>
      <c r="B3077" s="118" t="s">
        <v>273</v>
      </c>
      <c r="C3077" s="119">
        <v>109542</v>
      </c>
      <c r="D3077" s="119">
        <v>20326.98</v>
      </c>
      <c r="E3077" s="119">
        <v>31824.09</v>
      </c>
      <c r="F3077" s="119">
        <v>77717.91</v>
      </c>
      <c r="G3077" s="119">
        <v>29.05</v>
      </c>
      <c r="H3077" s="120">
        <f>'technical services'!H330</f>
        <v>0</v>
      </c>
      <c r="I3077" s="120">
        <f>'technical services'!I330</f>
        <v>109542</v>
      </c>
      <c r="J3077" s="120">
        <f>'technical services'!J330</f>
        <v>116114.52</v>
      </c>
      <c r="K3077" s="123">
        <f>'technical services'!K330</f>
        <v>123081.3912</v>
      </c>
    </row>
    <row r="3078" spans="1:11" x14ac:dyDescent="0.2">
      <c r="A3078" s="117"/>
      <c r="B3078" s="118"/>
      <c r="C3078" s="119"/>
      <c r="D3078" s="119"/>
      <c r="E3078" s="119"/>
      <c r="F3078" s="119"/>
      <c r="G3078" s="119"/>
      <c r="H3078" s="120">
        <f>'technical services'!H331</f>
        <v>0</v>
      </c>
      <c r="I3078" s="120">
        <f>'technical services'!I331</f>
        <v>0</v>
      </c>
      <c r="J3078" s="120">
        <f>'technical services'!J331</f>
        <v>0</v>
      </c>
      <c r="K3078" s="123">
        <f>'technical services'!K331</f>
        <v>0</v>
      </c>
    </row>
    <row r="3079" spans="1:11" s="116" customFormat="1" ht="15" x14ac:dyDescent="0.25">
      <c r="A3079" s="111"/>
      <c r="B3079" s="112" t="s">
        <v>280</v>
      </c>
      <c r="C3079" s="113">
        <v>638226</v>
      </c>
      <c r="D3079" s="113">
        <v>78214.52</v>
      </c>
      <c r="E3079" s="113">
        <v>186023.94</v>
      </c>
      <c r="F3079" s="113">
        <v>452202.06</v>
      </c>
      <c r="G3079" s="113">
        <v>29.14</v>
      </c>
      <c r="H3079" s="120">
        <f>'technical services'!H332</f>
        <v>0</v>
      </c>
      <c r="I3079" s="120">
        <f>'technical services'!I332</f>
        <v>638226</v>
      </c>
      <c r="J3079" s="120">
        <f>'technical services'!J332</f>
        <v>676519.56</v>
      </c>
      <c r="K3079" s="123">
        <f>'technical services'!K332</f>
        <v>717110.73360000004</v>
      </c>
    </row>
    <row r="3080" spans="1:11" s="116" customFormat="1" ht="15" x14ac:dyDescent="0.25">
      <c r="A3080" s="111"/>
      <c r="B3080" s="112"/>
      <c r="C3080" s="113"/>
      <c r="D3080" s="113"/>
      <c r="E3080" s="113"/>
      <c r="F3080" s="113"/>
      <c r="G3080" s="113"/>
      <c r="H3080" s="120">
        <f>'technical services'!H333</f>
        <v>0</v>
      </c>
      <c r="I3080" s="120">
        <f>'technical services'!I333</f>
        <v>0</v>
      </c>
      <c r="J3080" s="120">
        <f>'technical services'!J333</f>
        <v>0</v>
      </c>
      <c r="K3080" s="123">
        <f>'technical services'!K333</f>
        <v>0</v>
      </c>
    </row>
    <row r="3081" spans="1:11" s="116" customFormat="1" ht="15" x14ac:dyDescent="0.25">
      <c r="A3081" s="111"/>
      <c r="B3081" s="112" t="s">
        <v>281</v>
      </c>
      <c r="C3081" s="113">
        <v>16885024</v>
      </c>
      <c r="D3081" s="113">
        <v>304038.53999999998</v>
      </c>
      <c r="E3081" s="113">
        <v>6958886.1799999997</v>
      </c>
      <c r="F3081" s="113">
        <v>9926137.8200000003</v>
      </c>
      <c r="G3081" s="113">
        <v>41.21</v>
      </c>
      <c r="H3081" s="120">
        <f>'technical services'!H334</f>
        <v>-500000</v>
      </c>
      <c r="I3081" s="120">
        <f>'technical services'!I334</f>
        <v>16385024</v>
      </c>
      <c r="J3081" s="120">
        <f>'technical services'!J334</f>
        <v>17368125.440000001</v>
      </c>
      <c r="K3081" s="123">
        <f>'technical services'!K334</f>
        <v>18410212.966400001</v>
      </c>
    </row>
    <row r="3082" spans="1:11" s="116" customFormat="1" ht="15" x14ac:dyDescent="0.25">
      <c r="A3082" s="111"/>
      <c r="B3082" s="112"/>
      <c r="C3082" s="113"/>
      <c r="D3082" s="113"/>
      <c r="E3082" s="113"/>
      <c r="F3082" s="113"/>
      <c r="G3082" s="113"/>
      <c r="H3082" s="120">
        <f>'technical services'!H335</f>
        <v>0</v>
      </c>
      <c r="I3082" s="120">
        <f>'technical services'!I335</f>
        <v>0</v>
      </c>
      <c r="J3082" s="120">
        <f>'technical services'!J335</f>
        <v>0</v>
      </c>
      <c r="K3082" s="123">
        <f>'technical services'!K335</f>
        <v>0</v>
      </c>
    </row>
    <row r="3083" spans="1:11" s="116" customFormat="1" ht="15" x14ac:dyDescent="0.25">
      <c r="A3083" s="111"/>
      <c r="B3083" s="112" t="s">
        <v>283</v>
      </c>
      <c r="C3083" s="113"/>
      <c r="D3083" s="113"/>
      <c r="E3083" s="113"/>
      <c r="F3083" s="113"/>
      <c r="G3083" s="113"/>
      <c r="H3083" s="120">
        <f>'technical services'!H336</f>
        <v>0</v>
      </c>
      <c r="I3083" s="120">
        <f>'technical services'!I336</f>
        <v>0</v>
      </c>
      <c r="J3083" s="120">
        <f>'technical services'!J336</f>
        <v>0</v>
      </c>
      <c r="K3083" s="123">
        <f>'technical services'!K336</f>
        <v>0</v>
      </c>
    </row>
    <row r="3084" spans="1:11" s="116" customFormat="1" ht="15" x14ac:dyDescent="0.25">
      <c r="A3084" s="111"/>
      <c r="B3084" s="112"/>
      <c r="C3084" s="113"/>
      <c r="D3084" s="113"/>
      <c r="E3084" s="113"/>
      <c r="F3084" s="113"/>
      <c r="G3084" s="113"/>
      <c r="H3084" s="120">
        <f>'technical services'!H337</f>
        <v>0</v>
      </c>
      <c r="I3084" s="120">
        <f>'technical services'!I337</f>
        <v>0</v>
      </c>
      <c r="J3084" s="120">
        <f>'technical services'!J337</f>
        <v>0</v>
      </c>
      <c r="K3084" s="123">
        <f>'technical services'!K337</f>
        <v>0</v>
      </c>
    </row>
    <row r="3085" spans="1:11" x14ac:dyDescent="0.2">
      <c r="A3085" s="117" t="s">
        <v>1197</v>
      </c>
      <c r="B3085" s="118" t="s">
        <v>1198</v>
      </c>
      <c r="C3085" s="119">
        <v>900000</v>
      </c>
      <c r="D3085" s="119">
        <v>0</v>
      </c>
      <c r="E3085" s="119">
        <v>0</v>
      </c>
      <c r="F3085" s="119">
        <v>900000</v>
      </c>
      <c r="G3085" s="119">
        <v>0</v>
      </c>
      <c r="H3085" s="120">
        <f>'technical services'!H338</f>
        <v>1500000</v>
      </c>
      <c r="I3085" s="120">
        <f>'technical services'!I338</f>
        <v>2400000</v>
      </c>
      <c r="J3085" s="120">
        <f>'technical services'!J338</f>
        <v>1800000</v>
      </c>
      <c r="K3085" s="123">
        <f>'technical services'!K338</f>
        <v>1000000</v>
      </c>
    </row>
    <row r="3086" spans="1:11" s="125" customFormat="1" ht="15" x14ac:dyDescent="0.25">
      <c r="A3086" s="117"/>
      <c r="B3086" s="118" t="s">
        <v>1256</v>
      </c>
      <c r="C3086" s="119"/>
      <c r="D3086" s="119"/>
      <c r="E3086" s="119"/>
      <c r="F3086" s="119"/>
      <c r="G3086" s="119"/>
      <c r="H3086" s="120">
        <f>'technical services'!H339</f>
        <v>419070.31000000006</v>
      </c>
      <c r="I3086" s="120">
        <f>'technical services'!I339</f>
        <v>419070.31000000006</v>
      </c>
      <c r="J3086" s="120">
        <f>'technical services'!J339</f>
        <v>0</v>
      </c>
      <c r="K3086" s="123">
        <f>'technical services'!K339</f>
        <v>0</v>
      </c>
    </row>
    <row r="3087" spans="1:11" s="125" customFormat="1" ht="15" x14ac:dyDescent="0.25">
      <c r="A3087" s="117"/>
      <c r="B3087" s="118" t="s">
        <v>346</v>
      </c>
      <c r="C3087" s="119"/>
      <c r="D3087" s="119"/>
      <c r="E3087" s="119"/>
      <c r="F3087" s="119"/>
      <c r="G3087" s="119"/>
      <c r="H3087" s="120"/>
      <c r="I3087" s="119"/>
      <c r="J3087" s="120">
        <f>'technical services'!J340</f>
        <v>750000</v>
      </c>
      <c r="K3087" s="134"/>
    </row>
    <row r="3088" spans="1:11" s="125" customFormat="1" ht="15" x14ac:dyDescent="0.25">
      <c r="A3088" s="117"/>
      <c r="B3088" s="118" t="s">
        <v>1287</v>
      </c>
      <c r="C3088" s="119"/>
      <c r="D3088" s="119"/>
      <c r="E3088" s="119"/>
      <c r="F3088" s="119"/>
      <c r="G3088" s="119"/>
      <c r="H3088" s="120"/>
      <c r="I3088" s="119"/>
      <c r="J3088" s="120">
        <f>'technical services'!J341</f>
        <v>500000</v>
      </c>
      <c r="K3088" s="134">
        <v>500000</v>
      </c>
    </row>
    <row r="3089" spans="1:11" s="125" customFormat="1" ht="15" x14ac:dyDescent="0.25">
      <c r="A3089" s="117"/>
      <c r="B3089" s="118" t="s">
        <v>1287</v>
      </c>
      <c r="C3089" s="119"/>
      <c r="D3089" s="119"/>
      <c r="E3089" s="119"/>
      <c r="F3089" s="119"/>
      <c r="G3089" s="119"/>
      <c r="H3089" s="120"/>
      <c r="I3089" s="119"/>
      <c r="J3089" s="120">
        <f>'technical services'!J342</f>
        <v>1000000</v>
      </c>
      <c r="K3089" s="134">
        <v>1500000</v>
      </c>
    </row>
    <row r="3090" spans="1:11" s="125" customFormat="1" ht="15" x14ac:dyDescent="0.25">
      <c r="A3090" s="117"/>
      <c r="B3090" s="118" t="s">
        <v>1287</v>
      </c>
      <c r="C3090" s="119"/>
      <c r="D3090" s="119"/>
      <c r="E3090" s="119"/>
      <c r="F3090" s="119"/>
      <c r="G3090" s="119"/>
      <c r="H3090" s="120"/>
      <c r="I3090" s="119"/>
      <c r="J3090" s="120">
        <f>'technical services'!J343</f>
        <v>0</v>
      </c>
      <c r="K3090" s="134">
        <v>1000000</v>
      </c>
    </row>
    <row r="3091" spans="1:11" x14ac:dyDescent="0.2">
      <c r="A3091" s="117"/>
      <c r="B3091" s="118"/>
      <c r="C3091" s="119"/>
      <c r="D3091" s="119"/>
      <c r="E3091" s="119"/>
      <c r="F3091" s="119"/>
      <c r="G3091" s="119"/>
      <c r="H3091" s="120">
        <f>'technical services'!H344</f>
        <v>0</v>
      </c>
      <c r="I3091" s="120">
        <f>'technical services'!I344</f>
        <v>0</v>
      </c>
      <c r="J3091" s="120">
        <f>'technical services'!J344</f>
        <v>0</v>
      </c>
      <c r="K3091" s="123">
        <f>'technical services'!K344</f>
        <v>0</v>
      </c>
    </row>
    <row r="3092" spans="1:11" s="116" customFormat="1" ht="15" x14ac:dyDescent="0.25">
      <c r="A3092" s="111"/>
      <c r="B3092" s="112" t="s">
        <v>294</v>
      </c>
      <c r="C3092" s="113">
        <v>900000</v>
      </c>
      <c r="D3092" s="113">
        <v>0</v>
      </c>
      <c r="E3092" s="113">
        <v>0</v>
      </c>
      <c r="F3092" s="113">
        <v>900000</v>
      </c>
      <c r="G3092" s="113">
        <v>0</v>
      </c>
      <c r="H3092" s="120">
        <f>SUM(H3084:H3090)</f>
        <v>1919070.31</v>
      </c>
      <c r="I3092" s="120">
        <f>'technical services'!I345</f>
        <v>2819070.31</v>
      </c>
      <c r="J3092" s="120">
        <f>'technical services'!J345</f>
        <v>4050000</v>
      </c>
      <c r="K3092" s="123">
        <f>'technical services'!K345</f>
        <v>4000000</v>
      </c>
    </row>
    <row r="3093" spans="1:11" s="116" customFormat="1" ht="15" x14ac:dyDescent="0.25">
      <c r="A3093" s="111"/>
      <c r="B3093" s="112"/>
      <c r="C3093" s="113"/>
      <c r="D3093" s="113"/>
      <c r="E3093" s="113"/>
      <c r="F3093" s="113"/>
      <c r="G3093" s="113"/>
      <c r="H3093" s="120">
        <f>'technical services'!H346</f>
        <v>0</v>
      </c>
      <c r="I3093" s="120">
        <f>'technical services'!I346</f>
        <v>0</v>
      </c>
      <c r="J3093" s="120">
        <f>'technical services'!J346</f>
        <v>0</v>
      </c>
      <c r="K3093" s="123">
        <f>'technical services'!K346</f>
        <v>0</v>
      </c>
    </row>
    <row r="3094" spans="1:11" s="116" customFormat="1" ht="15" x14ac:dyDescent="0.25">
      <c r="A3094" s="111"/>
      <c r="B3094" s="112" t="s">
        <v>1199</v>
      </c>
      <c r="C3094" s="113"/>
      <c r="D3094" s="113"/>
      <c r="E3094" s="113"/>
      <c r="F3094" s="113"/>
      <c r="G3094" s="113"/>
      <c r="H3094" s="120">
        <f>'technical services'!H347</f>
        <v>0</v>
      </c>
      <c r="I3094" s="120">
        <f>'technical services'!I347</f>
        <v>0</v>
      </c>
      <c r="J3094" s="120">
        <f>'technical services'!J347</f>
        <v>0</v>
      </c>
      <c r="K3094" s="123">
        <f>'technical services'!K347</f>
        <v>0</v>
      </c>
    </row>
    <row r="3095" spans="1:11" s="116" customFormat="1" ht="15" x14ac:dyDescent="0.25">
      <c r="A3095" s="111"/>
      <c r="B3095" s="112" t="s">
        <v>8</v>
      </c>
      <c r="C3095" s="113"/>
      <c r="D3095" s="113"/>
      <c r="E3095" s="113"/>
      <c r="F3095" s="113"/>
      <c r="G3095" s="113"/>
      <c r="H3095" s="120">
        <f>'technical services'!H348</f>
        <v>0</v>
      </c>
      <c r="I3095" s="120">
        <f>'technical services'!I348</f>
        <v>0</v>
      </c>
      <c r="J3095" s="120">
        <f>'technical services'!J348</f>
        <v>0</v>
      </c>
      <c r="K3095" s="123">
        <f>'technical services'!K348</f>
        <v>0</v>
      </c>
    </row>
    <row r="3096" spans="1:11" s="116" customFormat="1" ht="15" x14ac:dyDescent="0.25">
      <c r="A3096" s="111"/>
      <c r="B3096" s="112" t="s">
        <v>39</v>
      </c>
      <c r="C3096" s="113"/>
      <c r="D3096" s="113"/>
      <c r="E3096" s="113"/>
      <c r="F3096" s="113"/>
      <c r="G3096" s="113"/>
      <c r="H3096" s="120">
        <f>'technical services'!H349</f>
        <v>0</v>
      </c>
      <c r="I3096" s="120">
        <f>'technical services'!I349</f>
        <v>0</v>
      </c>
      <c r="J3096" s="120">
        <f>'technical services'!J349</f>
        <v>0</v>
      </c>
      <c r="K3096" s="123">
        <f>'technical services'!K349</f>
        <v>0</v>
      </c>
    </row>
    <row r="3097" spans="1:11" s="116" customFormat="1" ht="15" x14ac:dyDescent="0.25">
      <c r="A3097" s="111"/>
      <c r="B3097" s="112" t="s">
        <v>40</v>
      </c>
      <c r="C3097" s="113"/>
      <c r="D3097" s="113"/>
      <c r="E3097" s="113"/>
      <c r="F3097" s="113"/>
      <c r="G3097" s="113"/>
      <c r="H3097" s="120">
        <f>'technical services'!H350</f>
        <v>0</v>
      </c>
      <c r="I3097" s="120">
        <f>'technical services'!I350</f>
        <v>0</v>
      </c>
      <c r="J3097" s="120">
        <f>'technical services'!J350</f>
        <v>0</v>
      </c>
      <c r="K3097" s="123">
        <f>'technical services'!K350</f>
        <v>0</v>
      </c>
    </row>
    <row r="3098" spans="1:11" s="116" customFormat="1" ht="15" x14ac:dyDescent="0.25">
      <c r="A3098" s="111"/>
      <c r="B3098" s="112"/>
      <c r="C3098" s="113"/>
      <c r="D3098" s="113"/>
      <c r="E3098" s="113"/>
      <c r="F3098" s="113"/>
      <c r="G3098" s="113"/>
      <c r="H3098" s="120">
        <f>'technical services'!H351</f>
        <v>0</v>
      </c>
      <c r="I3098" s="120">
        <f>'technical services'!I351</f>
        <v>0</v>
      </c>
      <c r="J3098" s="120">
        <f>'technical services'!J351</f>
        <v>0</v>
      </c>
      <c r="K3098" s="123">
        <f>'technical services'!K351</f>
        <v>0</v>
      </c>
    </row>
    <row r="3099" spans="1:11" x14ac:dyDescent="0.2">
      <c r="A3099" s="117" t="s">
        <v>1200</v>
      </c>
      <c r="B3099" s="118" t="s">
        <v>51</v>
      </c>
      <c r="C3099" s="119">
        <v>0</v>
      </c>
      <c r="D3099" s="119">
        <v>-36016.199999999997</v>
      </c>
      <c r="E3099" s="119">
        <v>-410039.29</v>
      </c>
      <c r="F3099" s="119">
        <v>410039.29</v>
      </c>
      <c r="G3099" s="119">
        <v>0</v>
      </c>
      <c r="H3099" s="120">
        <f>'technical services'!H352</f>
        <v>0</v>
      </c>
      <c r="I3099" s="120">
        <f>'technical services'!I352</f>
        <v>0</v>
      </c>
      <c r="J3099" s="120">
        <f>'technical services'!J352</f>
        <v>0</v>
      </c>
      <c r="K3099" s="123">
        <f>'technical services'!K352</f>
        <v>0</v>
      </c>
    </row>
    <row r="3100" spans="1:11" x14ac:dyDescent="0.2">
      <c r="A3100" s="117" t="s">
        <v>1201</v>
      </c>
      <c r="B3100" s="118" t="s">
        <v>52</v>
      </c>
      <c r="C3100" s="119">
        <v>0</v>
      </c>
      <c r="D3100" s="119">
        <v>-48068</v>
      </c>
      <c r="E3100" s="119">
        <v>-321128.40000000002</v>
      </c>
      <c r="F3100" s="119">
        <v>321128.40000000002</v>
      </c>
      <c r="G3100" s="119">
        <v>0</v>
      </c>
      <c r="H3100" s="120">
        <f>'technical services'!H353</f>
        <v>0</v>
      </c>
      <c r="I3100" s="120">
        <f>'technical services'!I353</f>
        <v>0</v>
      </c>
      <c r="J3100" s="120">
        <f>'technical services'!J353</f>
        <v>0</v>
      </c>
      <c r="K3100" s="123">
        <f>'technical services'!K353</f>
        <v>0</v>
      </c>
    </row>
    <row r="3101" spans="1:11" x14ac:dyDescent="0.2">
      <c r="A3101" s="117"/>
      <c r="B3101" s="118"/>
      <c r="C3101" s="119"/>
      <c r="D3101" s="119"/>
      <c r="E3101" s="119"/>
      <c r="F3101" s="119"/>
      <c r="G3101" s="119"/>
      <c r="H3101" s="120">
        <f>'technical services'!H354</f>
        <v>0</v>
      </c>
      <c r="I3101" s="120">
        <f>'technical services'!I354</f>
        <v>0</v>
      </c>
      <c r="J3101" s="120">
        <f>'technical services'!J354</f>
        <v>0</v>
      </c>
      <c r="K3101" s="123">
        <f>'technical services'!K354</f>
        <v>0</v>
      </c>
    </row>
    <row r="3102" spans="1:11" s="116" customFormat="1" ht="15" x14ac:dyDescent="0.25">
      <c r="A3102" s="111"/>
      <c r="B3102" s="112" t="s">
        <v>53</v>
      </c>
      <c r="C3102" s="113">
        <v>0</v>
      </c>
      <c r="D3102" s="113">
        <v>-84084.2</v>
      </c>
      <c r="E3102" s="113">
        <v>-731167.69</v>
      </c>
      <c r="F3102" s="113">
        <v>731167.69</v>
      </c>
      <c r="G3102" s="113">
        <v>0</v>
      </c>
      <c r="H3102" s="120">
        <f>'technical services'!H355</f>
        <v>0</v>
      </c>
      <c r="I3102" s="120">
        <f>'technical services'!I355</f>
        <v>0</v>
      </c>
      <c r="J3102" s="120">
        <f>'technical services'!J355</f>
        <v>0</v>
      </c>
      <c r="K3102" s="123">
        <f>'technical services'!K355</f>
        <v>0</v>
      </c>
    </row>
    <row r="3103" spans="1:11" s="116" customFormat="1" ht="15" x14ac:dyDescent="0.25">
      <c r="A3103" s="111"/>
      <c r="B3103" s="112"/>
      <c r="C3103" s="113"/>
      <c r="D3103" s="113"/>
      <c r="E3103" s="113"/>
      <c r="F3103" s="113"/>
      <c r="G3103" s="113"/>
      <c r="H3103" s="120">
        <f>'technical services'!H356</f>
        <v>0</v>
      </c>
      <c r="I3103" s="120">
        <f>'technical services'!I356</f>
        <v>0</v>
      </c>
      <c r="J3103" s="120">
        <f>'technical services'!J356</f>
        <v>0</v>
      </c>
      <c r="K3103" s="123">
        <f>'technical services'!K356</f>
        <v>0</v>
      </c>
    </row>
    <row r="3104" spans="1:11" s="116" customFormat="1" ht="15" x14ac:dyDescent="0.25">
      <c r="A3104" s="111"/>
      <c r="B3104" s="112" t="s">
        <v>54</v>
      </c>
      <c r="C3104" s="113"/>
      <c r="D3104" s="113"/>
      <c r="E3104" s="113"/>
      <c r="F3104" s="113"/>
      <c r="G3104" s="113"/>
      <c r="H3104" s="120">
        <f>'technical services'!H357</f>
        <v>0</v>
      </c>
      <c r="I3104" s="120">
        <f>'technical services'!I357</f>
        <v>0</v>
      </c>
      <c r="J3104" s="120">
        <f>'technical services'!J357</f>
        <v>0</v>
      </c>
      <c r="K3104" s="123">
        <f>'technical services'!K357</f>
        <v>0</v>
      </c>
    </row>
    <row r="3105" spans="1:11" s="116" customFormat="1" ht="15" x14ac:dyDescent="0.25">
      <c r="A3105" s="111"/>
      <c r="B3105" s="112"/>
      <c r="C3105" s="113"/>
      <c r="D3105" s="113"/>
      <c r="E3105" s="113"/>
      <c r="F3105" s="113"/>
      <c r="G3105" s="113"/>
      <c r="H3105" s="120">
        <f>'technical services'!H358</f>
        <v>0</v>
      </c>
      <c r="I3105" s="120">
        <f>'technical services'!I358</f>
        <v>0</v>
      </c>
      <c r="J3105" s="120">
        <f>'technical services'!J358</f>
        <v>0</v>
      </c>
      <c r="K3105" s="123">
        <f>'technical services'!K358</f>
        <v>0</v>
      </c>
    </row>
    <row r="3106" spans="1:11" x14ac:dyDescent="0.2">
      <c r="A3106" s="117" t="s">
        <v>1202</v>
      </c>
      <c r="B3106" s="118" t="s">
        <v>59</v>
      </c>
      <c r="C3106" s="119">
        <v>-298471</v>
      </c>
      <c r="D3106" s="119">
        <v>-8510.01</v>
      </c>
      <c r="E3106" s="119">
        <v>-41515.99</v>
      </c>
      <c r="F3106" s="119">
        <v>-256955.01</v>
      </c>
      <c r="G3106" s="119">
        <v>13.9</v>
      </c>
      <c r="H3106" s="120">
        <f>'technical services'!H359</f>
        <v>0</v>
      </c>
      <c r="I3106" s="120">
        <f>'technical services'!I359</f>
        <v>-298471</v>
      </c>
      <c r="J3106" s="120">
        <f>'technical services'!J359</f>
        <v>-316379.26</v>
      </c>
      <c r="K3106" s="123">
        <f>'technical services'!K359</f>
        <v>-335362.01559999998</v>
      </c>
    </row>
    <row r="3107" spans="1:11" x14ac:dyDescent="0.2">
      <c r="A3107" s="117"/>
      <c r="B3107" s="118"/>
      <c r="C3107" s="119"/>
      <c r="D3107" s="119"/>
      <c r="E3107" s="119"/>
      <c r="F3107" s="119"/>
      <c r="G3107" s="119"/>
      <c r="H3107" s="120">
        <f>'technical services'!H360</f>
        <v>0</v>
      </c>
      <c r="I3107" s="120">
        <f>'technical services'!I360</f>
        <v>0</v>
      </c>
      <c r="J3107" s="120">
        <f>'technical services'!J360</f>
        <v>0</v>
      </c>
      <c r="K3107" s="123">
        <f>'technical services'!K360</f>
        <v>0</v>
      </c>
    </row>
    <row r="3108" spans="1:11" s="116" customFormat="1" ht="15" x14ac:dyDescent="0.25">
      <c r="A3108" s="111"/>
      <c r="B3108" s="112" t="s">
        <v>62</v>
      </c>
      <c r="C3108" s="113">
        <v>-298471</v>
      </c>
      <c r="D3108" s="113">
        <v>-8510.01</v>
      </c>
      <c r="E3108" s="113">
        <v>-41515.99</v>
      </c>
      <c r="F3108" s="113">
        <v>-256955.01</v>
      </c>
      <c r="G3108" s="113">
        <v>13.9</v>
      </c>
      <c r="H3108" s="120">
        <f>'technical services'!H361</f>
        <v>0</v>
      </c>
      <c r="I3108" s="120">
        <f>'technical services'!I361</f>
        <v>-298471</v>
      </c>
      <c r="J3108" s="120">
        <f>'technical services'!J361</f>
        <v>-316379.26</v>
      </c>
      <c r="K3108" s="123">
        <f>'technical services'!K361</f>
        <v>-335362.01559999998</v>
      </c>
    </row>
    <row r="3109" spans="1:11" s="116" customFormat="1" ht="15" x14ac:dyDescent="0.25">
      <c r="A3109" s="111"/>
      <c r="B3109" s="112"/>
      <c r="C3109" s="113"/>
      <c r="D3109" s="113"/>
      <c r="E3109" s="113"/>
      <c r="F3109" s="113"/>
      <c r="G3109" s="113"/>
      <c r="H3109" s="120">
        <f>'technical services'!H362</f>
        <v>0</v>
      </c>
      <c r="I3109" s="120">
        <f>'technical services'!I362</f>
        <v>0</v>
      </c>
      <c r="J3109" s="120">
        <f>'technical services'!J362</f>
        <v>0</v>
      </c>
      <c r="K3109" s="123">
        <f>'technical services'!K362</f>
        <v>0</v>
      </c>
    </row>
    <row r="3110" spans="1:11" s="116" customFormat="1" ht="15" x14ac:dyDescent="0.25">
      <c r="A3110" s="111"/>
      <c r="B3110" s="112" t="s">
        <v>66</v>
      </c>
      <c r="C3110" s="113"/>
      <c r="D3110" s="113"/>
      <c r="E3110" s="113"/>
      <c r="F3110" s="113"/>
      <c r="G3110" s="113"/>
      <c r="H3110" s="120">
        <f>'technical services'!H363</f>
        <v>0</v>
      </c>
      <c r="I3110" s="120">
        <f>'technical services'!I363</f>
        <v>0</v>
      </c>
      <c r="J3110" s="120">
        <f>'technical services'!J363</f>
        <v>0</v>
      </c>
      <c r="K3110" s="123">
        <f>'technical services'!K363</f>
        <v>0</v>
      </c>
    </row>
    <row r="3111" spans="1:11" x14ac:dyDescent="0.2">
      <c r="A3111" s="117"/>
      <c r="B3111" s="118"/>
      <c r="C3111" s="119"/>
      <c r="D3111" s="119"/>
      <c r="E3111" s="119"/>
      <c r="F3111" s="119"/>
      <c r="G3111" s="119"/>
      <c r="H3111" s="120">
        <f>'technical services'!H364</f>
        <v>0</v>
      </c>
      <c r="I3111" s="120">
        <f>'technical services'!I364</f>
        <v>0</v>
      </c>
      <c r="J3111" s="120">
        <f>'technical services'!J364</f>
        <v>0</v>
      </c>
      <c r="K3111" s="123">
        <f>'technical services'!K364</f>
        <v>0</v>
      </c>
    </row>
    <row r="3112" spans="1:11" x14ac:dyDescent="0.2">
      <c r="A3112" s="117" t="s">
        <v>1203</v>
      </c>
      <c r="B3112" s="118" t="s">
        <v>67</v>
      </c>
      <c r="C3112" s="119">
        <v>-1606629</v>
      </c>
      <c r="D3112" s="119">
        <v>0</v>
      </c>
      <c r="E3112" s="119">
        <v>0</v>
      </c>
      <c r="F3112" s="119">
        <v>-1606629</v>
      </c>
      <c r="G3112" s="119">
        <v>0</v>
      </c>
      <c r="H3112" s="120">
        <f>'technical services'!H365</f>
        <v>0</v>
      </c>
      <c r="I3112" s="120">
        <f>'technical services'!I365</f>
        <v>-1606629</v>
      </c>
      <c r="J3112" s="120">
        <f>'technical services'!J365</f>
        <v>-1703026.74</v>
      </c>
      <c r="K3112" s="123">
        <f>'technical services'!K365</f>
        <v>-1805208.3444000001</v>
      </c>
    </row>
    <row r="3113" spans="1:11" x14ac:dyDescent="0.2">
      <c r="A3113" s="117"/>
      <c r="B3113" s="118"/>
      <c r="C3113" s="119"/>
      <c r="D3113" s="119"/>
      <c r="E3113" s="119"/>
      <c r="F3113" s="119"/>
      <c r="G3113" s="119"/>
      <c r="H3113" s="120">
        <f>'technical services'!H366</f>
        <v>0</v>
      </c>
      <c r="I3113" s="120">
        <f>'technical services'!I366</f>
        <v>0</v>
      </c>
      <c r="J3113" s="120">
        <f>'technical services'!J366</f>
        <v>0</v>
      </c>
      <c r="K3113" s="123">
        <f>'technical services'!K366</f>
        <v>0</v>
      </c>
    </row>
    <row r="3114" spans="1:11" s="116" customFormat="1" ht="15" x14ac:dyDescent="0.25">
      <c r="A3114" s="111"/>
      <c r="B3114" s="112" t="s">
        <v>68</v>
      </c>
      <c r="C3114" s="113">
        <v>-1606629</v>
      </c>
      <c r="D3114" s="113">
        <v>0</v>
      </c>
      <c r="E3114" s="113">
        <v>0</v>
      </c>
      <c r="F3114" s="113">
        <v>-1606629</v>
      </c>
      <c r="G3114" s="113">
        <v>0</v>
      </c>
      <c r="H3114" s="120">
        <f>'technical services'!H367</f>
        <v>0</v>
      </c>
      <c r="I3114" s="120">
        <f>'technical services'!I367</f>
        <v>-1606629</v>
      </c>
      <c r="J3114" s="120">
        <f>'technical services'!J367</f>
        <v>-1703026.74</v>
      </c>
      <c r="K3114" s="123">
        <f>'technical services'!K367</f>
        <v>-1805208.3444000001</v>
      </c>
    </row>
    <row r="3115" spans="1:11" x14ac:dyDescent="0.2">
      <c r="A3115" s="117"/>
      <c r="B3115" s="118"/>
      <c r="C3115" s="119"/>
      <c r="D3115" s="119"/>
      <c r="E3115" s="119"/>
      <c r="F3115" s="119"/>
      <c r="G3115" s="119"/>
      <c r="H3115" s="120">
        <f>'technical services'!H368</f>
        <v>0</v>
      </c>
      <c r="I3115" s="120">
        <f>'technical services'!I368</f>
        <v>0</v>
      </c>
      <c r="J3115" s="120">
        <f>'technical services'!J368</f>
        <v>0</v>
      </c>
      <c r="K3115" s="123">
        <f>'technical services'!K368</f>
        <v>0</v>
      </c>
    </row>
    <row r="3116" spans="1:11" s="116" customFormat="1" ht="15" x14ac:dyDescent="0.25">
      <c r="A3116" s="111"/>
      <c r="B3116" s="112" t="s">
        <v>69</v>
      </c>
      <c r="C3116" s="113"/>
      <c r="D3116" s="113"/>
      <c r="E3116" s="113"/>
      <c r="F3116" s="113"/>
      <c r="G3116" s="113"/>
      <c r="H3116" s="120">
        <f>'technical services'!H369</f>
        <v>0</v>
      </c>
      <c r="I3116" s="120">
        <f>'technical services'!I369</f>
        <v>0</v>
      </c>
      <c r="J3116" s="120">
        <f>'technical services'!J369</f>
        <v>0</v>
      </c>
      <c r="K3116" s="123">
        <f>'technical services'!K369</f>
        <v>0</v>
      </c>
    </row>
    <row r="3117" spans="1:11" s="116" customFormat="1" ht="15" x14ac:dyDescent="0.25">
      <c r="A3117" s="111"/>
      <c r="B3117" s="112"/>
      <c r="C3117" s="113"/>
      <c r="D3117" s="113"/>
      <c r="E3117" s="113"/>
      <c r="F3117" s="113"/>
      <c r="G3117" s="113"/>
      <c r="H3117" s="120">
        <f>'technical services'!H370</f>
        <v>0</v>
      </c>
      <c r="I3117" s="120">
        <f>'technical services'!I370</f>
        <v>0</v>
      </c>
      <c r="J3117" s="120">
        <f>'technical services'!J370</f>
        <v>0</v>
      </c>
      <c r="K3117" s="123">
        <f>'technical services'!K370</f>
        <v>0</v>
      </c>
    </row>
    <row r="3118" spans="1:11" x14ac:dyDescent="0.2">
      <c r="A3118" s="117" t="s">
        <v>1204</v>
      </c>
      <c r="B3118" s="118" t="s">
        <v>72</v>
      </c>
      <c r="C3118" s="119">
        <v>0</v>
      </c>
      <c r="D3118" s="119">
        <v>0</v>
      </c>
      <c r="E3118" s="119">
        <v>-10008.959999999999</v>
      </c>
      <c r="F3118" s="119">
        <v>10008.959999999999</v>
      </c>
      <c r="G3118" s="119">
        <v>0</v>
      </c>
      <c r="H3118" s="120">
        <f>'technical services'!H371</f>
        <v>0</v>
      </c>
      <c r="I3118" s="120">
        <f>'technical services'!I371</f>
        <v>0</v>
      </c>
      <c r="J3118" s="120">
        <f>'technical services'!J371</f>
        <v>0</v>
      </c>
      <c r="K3118" s="123">
        <f>'technical services'!K371</f>
        <v>0</v>
      </c>
    </row>
    <row r="3119" spans="1:11" x14ac:dyDescent="0.2">
      <c r="A3119" s="117"/>
      <c r="B3119" s="118"/>
      <c r="C3119" s="119"/>
      <c r="D3119" s="119"/>
      <c r="E3119" s="119"/>
      <c r="F3119" s="119"/>
      <c r="G3119" s="119"/>
      <c r="H3119" s="120">
        <f>'technical services'!H372</f>
        <v>0</v>
      </c>
      <c r="I3119" s="120">
        <f>'technical services'!I372</f>
        <v>0</v>
      </c>
      <c r="J3119" s="120">
        <f>'technical services'!J372</f>
        <v>0</v>
      </c>
      <c r="K3119" s="123">
        <f>'technical services'!K372</f>
        <v>0</v>
      </c>
    </row>
    <row r="3120" spans="1:11" s="116" customFormat="1" ht="15" x14ac:dyDescent="0.25">
      <c r="A3120" s="111"/>
      <c r="B3120" s="112" t="s">
        <v>76</v>
      </c>
      <c r="C3120" s="113">
        <v>0</v>
      </c>
      <c r="D3120" s="113">
        <v>0</v>
      </c>
      <c r="E3120" s="113">
        <v>-10008.959999999999</v>
      </c>
      <c r="F3120" s="113">
        <v>10008.959999999999</v>
      </c>
      <c r="G3120" s="113">
        <v>0</v>
      </c>
      <c r="H3120" s="120">
        <f>'technical services'!H373</f>
        <v>0</v>
      </c>
      <c r="I3120" s="120">
        <f>'technical services'!I373</f>
        <v>0</v>
      </c>
      <c r="J3120" s="120">
        <f>'technical services'!J373</f>
        <v>0</v>
      </c>
      <c r="K3120" s="123">
        <f>'technical services'!K373</f>
        <v>0</v>
      </c>
    </row>
    <row r="3121" spans="1:11" s="116" customFormat="1" ht="15" x14ac:dyDescent="0.25">
      <c r="A3121" s="111"/>
      <c r="B3121" s="112"/>
      <c r="C3121" s="113"/>
      <c r="D3121" s="113"/>
      <c r="E3121" s="113"/>
      <c r="F3121" s="113"/>
      <c r="G3121" s="113"/>
      <c r="H3121" s="120">
        <f>'technical services'!H374</f>
        <v>0</v>
      </c>
      <c r="I3121" s="120">
        <f>'technical services'!I374</f>
        <v>0</v>
      </c>
      <c r="J3121" s="120">
        <f>'technical services'!J374</f>
        <v>0</v>
      </c>
      <c r="K3121" s="123">
        <f>'technical services'!K374</f>
        <v>0</v>
      </c>
    </row>
    <row r="3122" spans="1:11" s="116" customFormat="1" ht="15" x14ac:dyDescent="0.25">
      <c r="A3122" s="111"/>
      <c r="B3122" s="112" t="s">
        <v>90</v>
      </c>
      <c r="C3122" s="113">
        <v>-1905100</v>
      </c>
      <c r="D3122" s="113">
        <v>-92594.21</v>
      </c>
      <c r="E3122" s="113">
        <v>-782692.64</v>
      </c>
      <c r="F3122" s="113">
        <v>-1122407.3600000001</v>
      </c>
      <c r="G3122" s="113">
        <v>41.08</v>
      </c>
      <c r="H3122" s="120">
        <f>'technical services'!H375</f>
        <v>0</v>
      </c>
      <c r="I3122" s="120">
        <f>'technical services'!I375</f>
        <v>-1905100</v>
      </c>
      <c r="J3122" s="120">
        <f>'technical services'!J375</f>
        <v>-2019406</v>
      </c>
      <c r="K3122" s="123">
        <f>'technical services'!K375</f>
        <v>-2140570.36</v>
      </c>
    </row>
    <row r="3123" spans="1:11" s="116" customFormat="1" ht="15" x14ac:dyDescent="0.25">
      <c r="A3123" s="111"/>
      <c r="B3123" s="112"/>
      <c r="C3123" s="113"/>
      <c r="D3123" s="113"/>
      <c r="E3123" s="113"/>
      <c r="F3123" s="113"/>
      <c r="G3123" s="113"/>
      <c r="H3123" s="120">
        <f>'technical services'!H376</f>
        <v>0</v>
      </c>
      <c r="I3123" s="120">
        <f>'technical services'!I376</f>
        <v>0</v>
      </c>
      <c r="J3123" s="120">
        <f>'technical services'!J376</f>
        <v>0</v>
      </c>
      <c r="K3123" s="123">
        <f>'technical services'!K376</f>
        <v>0</v>
      </c>
    </row>
    <row r="3124" spans="1:11" s="116" customFormat="1" ht="15" x14ac:dyDescent="0.25">
      <c r="A3124" s="111"/>
      <c r="B3124" s="112" t="s">
        <v>91</v>
      </c>
      <c r="C3124" s="113">
        <v>-1905100</v>
      </c>
      <c r="D3124" s="113">
        <v>-92594.21</v>
      </c>
      <c r="E3124" s="113">
        <v>-782692.64</v>
      </c>
      <c r="F3124" s="113">
        <v>-1122407.3600000001</v>
      </c>
      <c r="G3124" s="113">
        <v>41.08</v>
      </c>
      <c r="H3124" s="120">
        <f>'technical services'!H377</f>
        <v>0</v>
      </c>
      <c r="I3124" s="120">
        <f>'technical services'!I377</f>
        <v>-1905100</v>
      </c>
      <c r="J3124" s="120">
        <f>'technical services'!J377</f>
        <v>-2019406</v>
      </c>
      <c r="K3124" s="123">
        <f>'technical services'!K377</f>
        <v>-2140570.36</v>
      </c>
    </row>
    <row r="3125" spans="1:11" s="116" customFormat="1" ht="15" x14ac:dyDescent="0.25">
      <c r="A3125" s="111"/>
      <c r="B3125" s="112"/>
      <c r="C3125" s="113"/>
      <c r="D3125" s="113"/>
      <c r="E3125" s="113"/>
      <c r="F3125" s="113"/>
      <c r="G3125" s="113"/>
      <c r="H3125" s="120">
        <f>'technical services'!H378</f>
        <v>0</v>
      </c>
      <c r="I3125" s="120">
        <f>'technical services'!I378</f>
        <v>0</v>
      </c>
      <c r="J3125" s="120">
        <f>'technical services'!J378</f>
        <v>0</v>
      </c>
      <c r="K3125" s="123">
        <f>'technical services'!K378</f>
        <v>0</v>
      </c>
    </row>
    <row r="3126" spans="1:11" s="116" customFormat="1" ht="15" x14ac:dyDescent="0.25">
      <c r="A3126" s="111"/>
      <c r="B3126" s="112" t="s">
        <v>92</v>
      </c>
      <c r="C3126" s="113"/>
      <c r="D3126" s="113"/>
      <c r="E3126" s="113"/>
      <c r="F3126" s="113"/>
      <c r="G3126" s="113"/>
      <c r="H3126" s="120">
        <f>'technical services'!H379</f>
        <v>0</v>
      </c>
      <c r="I3126" s="120">
        <f>'technical services'!I379</f>
        <v>0</v>
      </c>
      <c r="J3126" s="120">
        <f>'technical services'!J379</f>
        <v>0</v>
      </c>
      <c r="K3126" s="123">
        <f>'technical services'!K379</f>
        <v>0</v>
      </c>
    </row>
    <row r="3127" spans="1:11" s="116" customFormat="1" ht="15" x14ac:dyDescent="0.25">
      <c r="A3127" s="111"/>
      <c r="B3127" s="112" t="s">
        <v>93</v>
      </c>
      <c r="C3127" s="113"/>
      <c r="D3127" s="113"/>
      <c r="E3127" s="113"/>
      <c r="F3127" s="113"/>
      <c r="G3127" s="113"/>
      <c r="H3127" s="120">
        <f>'technical services'!H380</f>
        <v>0</v>
      </c>
      <c r="I3127" s="120">
        <f>'technical services'!I380</f>
        <v>0</v>
      </c>
      <c r="J3127" s="120">
        <f>'technical services'!J380</f>
        <v>0</v>
      </c>
      <c r="K3127" s="123">
        <f>'technical services'!K380</f>
        <v>0</v>
      </c>
    </row>
    <row r="3128" spans="1:11" s="116" customFormat="1" ht="15" x14ac:dyDescent="0.25">
      <c r="A3128" s="111"/>
      <c r="B3128" s="112" t="s">
        <v>128</v>
      </c>
      <c r="C3128" s="113"/>
      <c r="D3128" s="113"/>
      <c r="E3128" s="113"/>
      <c r="F3128" s="113"/>
      <c r="G3128" s="113"/>
      <c r="H3128" s="120">
        <f>'technical services'!H381</f>
        <v>0</v>
      </c>
      <c r="I3128" s="120">
        <f>'technical services'!I381</f>
        <v>0</v>
      </c>
      <c r="J3128" s="120">
        <f>'technical services'!J381</f>
        <v>0</v>
      </c>
      <c r="K3128" s="123">
        <f>'technical services'!K381</f>
        <v>0</v>
      </c>
    </row>
    <row r="3129" spans="1:11" s="116" customFormat="1" ht="15" x14ac:dyDescent="0.25">
      <c r="A3129" s="111"/>
      <c r="B3129" s="112" t="s">
        <v>129</v>
      </c>
      <c r="C3129" s="113"/>
      <c r="D3129" s="113"/>
      <c r="E3129" s="113"/>
      <c r="F3129" s="113"/>
      <c r="G3129" s="113"/>
      <c r="H3129" s="120">
        <f>'technical services'!H382</f>
        <v>0</v>
      </c>
      <c r="I3129" s="120">
        <f>'technical services'!I382</f>
        <v>0</v>
      </c>
      <c r="J3129" s="120">
        <f>'technical services'!J382</f>
        <v>0</v>
      </c>
      <c r="K3129" s="123">
        <f>'technical services'!K382</f>
        <v>0</v>
      </c>
    </row>
    <row r="3130" spans="1:11" s="116" customFormat="1" ht="15" x14ac:dyDescent="0.25">
      <c r="A3130" s="111"/>
      <c r="B3130" s="112"/>
      <c r="C3130" s="113"/>
      <c r="D3130" s="113"/>
      <c r="E3130" s="113"/>
      <c r="F3130" s="113"/>
      <c r="G3130" s="113"/>
      <c r="H3130" s="120">
        <f>'technical services'!H383</f>
        <v>0</v>
      </c>
      <c r="I3130" s="120">
        <f>'technical services'!I383</f>
        <v>0</v>
      </c>
      <c r="J3130" s="120">
        <f>'technical services'!J383</f>
        <v>0</v>
      </c>
      <c r="K3130" s="123">
        <f>'technical services'!K383</f>
        <v>0</v>
      </c>
    </row>
    <row r="3131" spans="1:11" x14ac:dyDescent="0.2">
      <c r="A3131" s="117" t="s">
        <v>1205</v>
      </c>
      <c r="B3131" s="118" t="s">
        <v>130</v>
      </c>
      <c r="C3131" s="119">
        <v>3764547</v>
      </c>
      <c r="D3131" s="119">
        <v>332474.40000000002</v>
      </c>
      <c r="E3131" s="119">
        <v>1994144.82</v>
      </c>
      <c r="F3131" s="119">
        <v>1770402.18</v>
      </c>
      <c r="G3131" s="119">
        <v>52.97</v>
      </c>
      <c r="H3131" s="120">
        <f>'technical services'!H384</f>
        <v>0</v>
      </c>
      <c r="I3131" s="120">
        <f>'technical services'!I384</f>
        <v>3764547</v>
      </c>
      <c r="J3131" s="120">
        <f>'technical services'!J384</f>
        <v>3990419.82</v>
      </c>
      <c r="K3131" s="123">
        <f>'technical services'!K384</f>
        <v>4229845.0092000002</v>
      </c>
    </row>
    <row r="3132" spans="1:11" x14ac:dyDescent="0.2">
      <c r="A3132" s="117" t="s">
        <v>1206</v>
      </c>
      <c r="B3132" s="118" t="s">
        <v>131</v>
      </c>
      <c r="C3132" s="119">
        <v>445646</v>
      </c>
      <c r="D3132" s="119">
        <v>0</v>
      </c>
      <c r="E3132" s="119">
        <v>12637.31</v>
      </c>
      <c r="F3132" s="119">
        <v>433008.69</v>
      </c>
      <c r="G3132" s="119">
        <v>2.83</v>
      </c>
      <c r="H3132" s="120">
        <f>'technical services'!H385</f>
        <v>0</v>
      </c>
      <c r="I3132" s="120">
        <f>'technical services'!I385</f>
        <v>445646</v>
      </c>
      <c r="J3132" s="120">
        <f>'technical services'!J385</f>
        <v>472384.76</v>
      </c>
      <c r="K3132" s="123">
        <f>'technical services'!K385</f>
        <v>500727.8456</v>
      </c>
    </row>
    <row r="3133" spans="1:11" x14ac:dyDescent="0.2">
      <c r="A3133" s="117" t="s">
        <v>1207</v>
      </c>
      <c r="B3133" s="118" t="s">
        <v>132</v>
      </c>
      <c r="C3133" s="119">
        <v>28200</v>
      </c>
      <c r="D3133" s="119">
        <v>2350</v>
      </c>
      <c r="E3133" s="119">
        <v>14100</v>
      </c>
      <c r="F3133" s="119">
        <v>14100</v>
      </c>
      <c r="G3133" s="119">
        <v>50</v>
      </c>
      <c r="H3133" s="120">
        <f>'technical services'!H386</f>
        <v>0</v>
      </c>
      <c r="I3133" s="120">
        <f>'technical services'!I386</f>
        <v>28200</v>
      </c>
      <c r="J3133" s="120">
        <f>'technical services'!J386</f>
        <v>29892</v>
      </c>
      <c r="K3133" s="123">
        <f>'technical services'!K386</f>
        <v>31685.52</v>
      </c>
    </row>
    <row r="3134" spans="1:11" x14ac:dyDescent="0.2">
      <c r="A3134" s="117" t="s">
        <v>1208</v>
      </c>
      <c r="B3134" s="118" t="s">
        <v>133</v>
      </c>
      <c r="C3134" s="119">
        <v>0</v>
      </c>
      <c r="D3134" s="119">
        <v>852.37</v>
      </c>
      <c r="E3134" s="119">
        <v>5114.22</v>
      </c>
      <c r="F3134" s="119">
        <v>-5114.22</v>
      </c>
      <c r="G3134" s="119">
        <v>0</v>
      </c>
      <c r="H3134" s="120">
        <f>'technical services'!H387</f>
        <v>0</v>
      </c>
      <c r="I3134" s="120">
        <f>'technical services'!I387</f>
        <v>0</v>
      </c>
      <c r="J3134" s="120">
        <f>'technical services'!J387</f>
        <v>0</v>
      </c>
      <c r="K3134" s="123">
        <f>'technical services'!K387</f>
        <v>0</v>
      </c>
    </row>
    <row r="3135" spans="1:11" x14ac:dyDescent="0.2">
      <c r="A3135" s="117" t="s">
        <v>1209</v>
      </c>
      <c r="B3135" s="118" t="s">
        <v>134</v>
      </c>
      <c r="C3135" s="119">
        <v>6000</v>
      </c>
      <c r="D3135" s="119">
        <v>0</v>
      </c>
      <c r="E3135" s="119">
        <v>6000</v>
      </c>
      <c r="F3135" s="119">
        <v>0</v>
      </c>
      <c r="G3135" s="119">
        <v>100</v>
      </c>
      <c r="H3135" s="120">
        <f>'technical services'!H388</f>
        <v>0</v>
      </c>
      <c r="I3135" s="120">
        <f>'technical services'!I388</f>
        <v>6000</v>
      </c>
      <c r="J3135" s="120">
        <f>'technical services'!J388</f>
        <v>6360</v>
      </c>
      <c r="K3135" s="123">
        <f>'technical services'!K388</f>
        <v>6741.6</v>
      </c>
    </row>
    <row r="3136" spans="1:11" x14ac:dyDescent="0.2">
      <c r="A3136" s="117" t="s">
        <v>1210</v>
      </c>
      <c r="B3136" s="118" t="s">
        <v>135</v>
      </c>
      <c r="C3136" s="119">
        <v>123765</v>
      </c>
      <c r="D3136" s="119">
        <v>0</v>
      </c>
      <c r="E3136" s="119">
        <v>0</v>
      </c>
      <c r="F3136" s="119">
        <v>123765</v>
      </c>
      <c r="G3136" s="119">
        <v>0</v>
      </c>
      <c r="H3136" s="120">
        <f>'technical services'!H389</f>
        <v>0</v>
      </c>
      <c r="I3136" s="120">
        <f>'technical services'!I389</f>
        <v>123765</v>
      </c>
      <c r="J3136" s="120">
        <f>'technical services'!J389</f>
        <v>131190.9</v>
      </c>
      <c r="K3136" s="123">
        <f>'technical services'!K389</f>
        <v>139062.35399999999</v>
      </c>
    </row>
    <row r="3137" spans="1:11" x14ac:dyDescent="0.2">
      <c r="A3137" s="117" t="s">
        <v>1211</v>
      </c>
      <c r="B3137" s="118" t="s">
        <v>136</v>
      </c>
      <c r="C3137" s="119">
        <v>165579</v>
      </c>
      <c r="D3137" s="119">
        <v>14155.16</v>
      </c>
      <c r="E3137" s="119">
        <v>84930.96</v>
      </c>
      <c r="F3137" s="119">
        <v>80648.039999999994</v>
      </c>
      <c r="G3137" s="119">
        <v>51.29</v>
      </c>
      <c r="H3137" s="120">
        <f>'technical services'!H390</f>
        <v>0</v>
      </c>
      <c r="I3137" s="120">
        <f>'technical services'!I390</f>
        <v>165579</v>
      </c>
      <c r="J3137" s="120">
        <f>'technical services'!J390</f>
        <v>175513.74</v>
      </c>
      <c r="K3137" s="123">
        <f>'technical services'!K390</f>
        <v>186044.5644</v>
      </c>
    </row>
    <row r="3138" spans="1:11" x14ac:dyDescent="0.2">
      <c r="A3138" s="117" t="s">
        <v>1212</v>
      </c>
      <c r="B3138" s="118" t="s">
        <v>137</v>
      </c>
      <c r="C3138" s="119">
        <v>386023</v>
      </c>
      <c r="D3138" s="119">
        <v>15744.5</v>
      </c>
      <c r="E3138" s="119">
        <v>111339.75</v>
      </c>
      <c r="F3138" s="119">
        <v>274683.25</v>
      </c>
      <c r="G3138" s="119">
        <v>28.84</v>
      </c>
      <c r="H3138" s="120">
        <f>'technical services'!H391</f>
        <v>0</v>
      </c>
      <c r="I3138" s="120">
        <f>'technical services'!I391</f>
        <v>386023</v>
      </c>
      <c r="J3138" s="120">
        <f>'technical services'!J391</f>
        <v>409184.38</v>
      </c>
      <c r="K3138" s="123">
        <f>'technical services'!K391</f>
        <v>433735.44280000002</v>
      </c>
    </row>
    <row r="3139" spans="1:11" x14ac:dyDescent="0.2">
      <c r="A3139" s="117" t="s">
        <v>1213</v>
      </c>
      <c r="B3139" s="118" t="s">
        <v>140</v>
      </c>
      <c r="C3139" s="119">
        <v>0</v>
      </c>
      <c r="D3139" s="119">
        <v>0</v>
      </c>
      <c r="E3139" s="119">
        <v>65577.23</v>
      </c>
      <c r="F3139" s="119">
        <v>-65577.23</v>
      </c>
      <c r="G3139" s="119">
        <v>0</v>
      </c>
      <c r="H3139" s="120">
        <f>'technical services'!H392</f>
        <v>0</v>
      </c>
      <c r="I3139" s="120">
        <f>'technical services'!I392</f>
        <v>0</v>
      </c>
      <c r="J3139" s="120">
        <f>'technical services'!J392</f>
        <v>0</v>
      </c>
      <c r="K3139" s="123">
        <f>'technical services'!K392</f>
        <v>0</v>
      </c>
    </row>
    <row r="3140" spans="1:11" x14ac:dyDescent="0.2">
      <c r="A3140" s="117" t="s">
        <v>1214</v>
      </c>
      <c r="B3140" s="118" t="s">
        <v>141</v>
      </c>
      <c r="C3140" s="119">
        <v>150963</v>
      </c>
      <c r="D3140" s="119">
        <v>1570.4</v>
      </c>
      <c r="E3140" s="119">
        <v>13284.77</v>
      </c>
      <c r="F3140" s="119">
        <v>137678.23000000001</v>
      </c>
      <c r="G3140" s="119">
        <v>8.8000000000000007</v>
      </c>
      <c r="H3140" s="120">
        <f>'technical services'!H393</f>
        <v>0</v>
      </c>
      <c r="I3140" s="120">
        <f>'technical services'!I393</f>
        <v>150963</v>
      </c>
      <c r="J3140" s="120">
        <f>'technical services'!J393</f>
        <v>160020.78</v>
      </c>
      <c r="K3140" s="123">
        <f>'technical services'!K393</f>
        <v>169622.02679999999</v>
      </c>
    </row>
    <row r="3141" spans="1:11" x14ac:dyDescent="0.2">
      <c r="A3141" s="117"/>
      <c r="B3141" s="118"/>
      <c r="C3141" s="119"/>
      <c r="D3141" s="119"/>
      <c r="E3141" s="119"/>
      <c r="F3141" s="119"/>
      <c r="G3141" s="119"/>
      <c r="H3141" s="120">
        <f>'technical services'!H394</f>
        <v>0</v>
      </c>
      <c r="I3141" s="120">
        <f>'technical services'!I394</f>
        <v>0</v>
      </c>
      <c r="J3141" s="120">
        <f>'technical services'!J394</f>
        <v>0</v>
      </c>
      <c r="K3141" s="123">
        <f>'technical services'!K394</f>
        <v>0</v>
      </c>
    </row>
    <row r="3142" spans="1:11" s="116" customFormat="1" ht="15" x14ac:dyDescent="0.25">
      <c r="A3142" s="111"/>
      <c r="B3142" s="112" t="s">
        <v>143</v>
      </c>
      <c r="C3142" s="113">
        <v>5070723</v>
      </c>
      <c r="D3142" s="113">
        <v>367146.83</v>
      </c>
      <c r="E3142" s="113">
        <v>2307129.06</v>
      </c>
      <c r="F3142" s="113">
        <v>2763593.94</v>
      </c>
      <c r="G3142" s="113">
        <v>45.49</v>
      </c>
      <c r="H3142" s="120">
        <f>'technical services'!H395</f>
        <v>0</v>
      </c>
      <c r="I3142" s="120">
        <f>'technical services'!I395</f>
        <v>5070723</v>
      </c>
      <c r="J3142" s="120">
        <f>'technical services'!J395</f>
        <v>5374966.3799999999</v>
      </c>
      <c r="K3142" s="123">
        <f>'technical services'!K395</f>
        <v>5697464.3628000002</v>
      </c>
    </row>
    <row r="3143" spans="1:11" s="116" customFormat="1" ht="15" x14ac:dyDescent="0.25">
      <c r="A3143" s="111"/>
      <c r="B3143" s="112"/>
      <c r="C3143" s="113"/>
      <c r="D3143" s="113"/>
      <c r="E3143" s="113"/>
      <c r="F3143" s="113"/>
      <c r="G3143" s="113"/>
      <c r="H3143" s="120">
        <f>'technical services'!H396</f>
        <v>0</v>
      </c>
      <c r="I3143" s="120">
        <f>'technical services'!I396</f>
        <v>0</v>
      </c>
      <c r="J3143" s="120">
        <f>'technical services'!J396</f>
        <v>0</v>
      </c>
      <c r="K3143" s="123">
        <f>'technical services'!K396</f>
        <v>0</v>
      </c>
    </row>
    <row r="3144" spans="1:11" s="116" customFormat="1" ht="15" x14ac:dyDescent="0.25">
      <c r="A3144" s="111"/>
      <c r="B3144" s="112" t="s">
        <v>144</v>
      </c>
      <c r="C3144" s="113"/>
      <c r="D3144" s="113"/>
      <c r="E3144" s="113"/>
      <c r="F3144" s="113"/>
      <c r="G3144" s="113"/>
      <c r="H3144" s="120">
        <f>'technical services'!H397</f>
        <v>0</v>
      </c>
      <c r="I3144" s="120">
        <f>'technical services'!I397</f>
        <v>0</v>
      </c>
      <c r="J3144" s="120">
        <f>'technical services'!J397</f>
        <v>0</v>
      </c>
      <c r="K3144" s="123">
        <f>'technical services'!K397</f>
        <v>0</v>
      </c>
    </row>
    <row r="3145" spans="1:11" s="116" customFormat="1" ht="15" x14ac:dyDescent="0.25">
      <c r="A3145" s="111"/>
      <c r="B3145" s="112"/>
      <c r="C3145" s="113"/>
      <c r="D3145" s="113"/>
      <c r="E3145" s="113"/>
      <c r="F3145" s="113"/>
      <c r="G3145" s="113"/>
      <c r="H3145" s="120">
        <f>'technical services'!H398</f>
        <v>0</v>
      </c>
      <c r="I3145" s="120">
        <f>'technical services'!I398</f>
        <v>0</v>
      </c>
      <c r="J3145" s="120">
        <f>'technical services'!J398</f>
        <v>0</v>
      </c>
      <c r="K3145" s="123">
        <f>'technical services'!K398</f>
        <v>0</v>
      </c>
    </row>
    <row r="3146" spans="1:11" x14ac:dyDescent="0.2">
      <c r="A3146" s="117" t="s">
        <v>1215</v>
      </c>
      <c r="B3146" s="118" t="s">
        <v>145</v>
      </c>
      <c r="C3146" s="119">
        <v>1219</v>
      </c>
      <c r="D3146" s="119">
        <v>148.75</v>
      </c>
      <c r="E3146" s="119">
        <v>892.5</v>
      </c>
      <c r="F3146" s="119">
        <v>326.5</v>
      </c>
      <c r="G3146" s="119">
        <v>73.209999999999994</v>
      </c>
      <c r="H3146" s="120">
        <f>'technical services'!H399</f>
        <v>0</v>
      </c>
      <c r="I3146" s="120">
        <f>'technical services'!I399</f>
        <v>1219</v>
      </c>
      <c r="J3146" s="120">
        <f>'technical services'!J399</f>
        <v>1292.1400000000001</v>
      </c>
      <c r="K3146" s="123">
        <f>'technical services'!K399</f>
        <v>1369.6684</v>
      </c>
    </row>
    <row r="3147" spans="1:11" x14ac:dyDescent="0.2">
      <c r="A3147" s="117" t="s">
        <v>1216</v>
      </c>
      <c r="B3147" s="118" t="s">
        <v>146</v>
      </c>
      <c r="C3147" s="119">
        <v>134381</v>
      </c>
      <c r="D3147" s="119">
        <v>21991.200000000001</v>
      </c>
      <c r="E3147" s="119">
        <v>131947.20000000001</v>
      </c>
      <c r="F3147" s="119">
        <v>2433.8000000000002</v>
      </c>
      <c r="G3147" s="119">
        <v>98.18</v>
      </c>
      <c r="H3147" s="120">
        <f>'technical services'!H400</f>
        <v>129513</v>
      </c>
      <c r="I3147" s="120">
        <f>'technical services'!I400</f>
        <v>263894</v>
      </c>
      <c r="J3147" s="120">
        <f>'technical services'!J400</f>
        <v>279727.64</v>
      </c>
      <c r="K3147" s="123">
        <f>'technical services'!K400</f>
        <v>296511.29840000003</v>
      </c>
    </row>
    <row r="3148" spans="1:11" x14ac:dyDescent="0.2">
      <c r="A3148" s="117" t="s">
        <v>1217</v>
      </c>
      <c r="B3148" s="118" t="s">
        <v>147</v>
      </c>
      <c r="C3148" s="119">
        <v>828200</v>
      </c>
      <c r="D3148" s="119">
        <v>67485.88</v>
      </c>
      <c r="E3148" s="119">
        <v>404764.88</v>
      </c>
      <c r="F3148" s="119">
        <v>423435.12</v>
      </c>
      <c r="G3148" s="119">
        <v>48.87</v>
      </c>
      <c r="H3148" s="120">
        <f>'technical services'!H401</f>
        <v>0</v>
      </c>
      <c r="I3148" s="120">
        <f>'technical services'!I401</f>
        <v>828200</v>
      </c>
      <c r="J3148" s="120">
        <f>'technical services'!J401</f>
        <v>877892</v>
      </c>
      <c r="K3148" s="123">
        <f>'technical services'!K401</f>
        <v>930565.52</v>
      </c>
    </row>
    <row r="3149" spans="1:11" x14ac:dyDescent="0.2">
      <c r="A3149" s="117" t="s">
        <v>1218</v>
      </c>
      <c r="B3149" s="118" t="s">
        <v>148</v>
      </c>
      <c r="C3149" s="119">
        <v>25313</v>
      </c>
      <c r="D3149" s="119">
        <v>2528.2399999999998</v>
      </c>
      <c r="E3149" s="119">
        <v>15147.6</v>
      </c>
      <c r="F3149" s="119">
        <v>10165.4</v>
      </c>
      <c r="G3149" s="119">
        <v>59.84</v>
      </c>
      <c r="H3149" s="120">
        <f>'technical services'!H402</f>
        <v>0</v>
      </c>
      <c r="I3149" s="120">
        <f>'technical services'!I402</f>
        <v>25313</v>
      </c>
      <c r="J3149" s="120">
        <f>'technical services'!J402</f>
        <v>26831.78</v>
      </c>
      <c r="K3149" s="123">
        <f>'technical services'!K402</f>
        <v>28441.686799999999</v>
      </c>
    </row>
    <row r="3150" spans="1:11" x14ac:dyDescent="0.2">
      <c r="A3150" s="117"/>
      <c r="B3150" s="118"/>
      <c r="C3150" s="119"/>
      <c r="D3150" s="119"/>
      <c r="E3150" s="119"/>
      <c r="F3150" s="119"/>
      <c r="G3150" s="119"/>
      <c r="H3150" s="120">
        <f>'technical services'!H403</f>
        <v>0</v>
      </c>
      <c r="I3150" s="120">
        <f>'technical services'!I403</f>
        <v>0</v>
      </c>
      <c r="J3150" s="120">
        <f>'technical services'!J403</f>
        <v>0</v>
      </c>
      <c r="K3150" s="123">
        <f>'technical services'!K403</f>
        <v>0</v>
      </c>
    </row>
    <row r="3151" spans="1:11" s="116" customFormat="1" ht="15" x14ac:dyDescent="0.25">
      <c r="A3151" s="111"/>
      <c r="B3151" s="112" t="s">
        <v>149</v>
      </c>
      <c r="C3151" s="113">
        <v>989113</v>
      </c>
      <c r="D3151" s="113">
        <v>92154.07</v>
      </c>
      <c r="E3151" s="113">
        <v>552752.18000000005</v>
      </c>
      <c r="F3151" s="113">
        <v>436360.82</v>
      </c>
      <c r="G3151" s="113">
        <v>55.88</v>
      </c>
      <c r="H3151" s="120">
        <f>'technical services'!H404</f>
        <v>129513</v>
      </c>
      <c r="I3151" s="120">
        <f>'technical services'!I404</f>
        <v>1118626</v>
      </c>
      <c r="J3151" s="120">
        <f>'technical services'!J404</f>
        <v>1185743.56</v>
      </c>
      <c r="K3151" s="123">
        <f>'technical services'!K404</f>
        <v>1256888.1736000001</v>
      </c>
    </row>
    <row r="3152" spans="1:11" s="116" customFormat="1" ht="15" x14ac:dyDescent="0.25">
      <c r="A3152" s="111"/>
      <c r="B3152" s="112"/>
      <c r="C3152" s="113"/>
      <c r="D3152" s="113"/>
      <c r="E3152" s="113"/>
      <c r="F3152" s="113"/>
      <c r="G3152" s="113"/>
      <c r="H3152" s="120">
        <f>'technical services'!H405</f>
        <v>0</v>
      </c>
      <c r="I3152" s="120">
        <f>'technical services'!I405</f>
        <v>0</v>
      </c>
      <c r="J3152" s="120">
        <f>'technical services'!J405</f>
        <v>0</v>
      </c>
      <c r="K3152" s="123">
        <f>'technical services'!K405</f>
        <v>0</v>
      </c>
    </row>
    <row r="3153" spans="1:11" s="116" customFormat="1" ht="15" x14ac:dyDescent="0.25">
      <c r="A3153" s="111"/>
      <c r="B3153" s="112" t="s">
        <v>150</v>
      </c>
      <c r="C3153" s="113"/>
      <c r="D3153" s="113"/>
      <c r="E3153" s="113"/>
      <c r="F3153" s="113"/>
      <c r="G3153" s="113"/>
      <c r="H3153" s="120">
        <f>'technical services'!H406</f>
        <v>0</v>
      </c>
      <c r="I3153" s="120">
        <f>'technical services'!I406</f>
        <v>0</v>
      </c>
      <c r="J3153" s="120">
        <f>'technical services'!J406</f>
        <v>0</v>
      </c>
      <c r="K3153" s="123">
        <f>'technical services'!K406</f>
        <v>0</v>
      </c>
    </row>
    <row r="3154" spans="1:11" x14ac:dyDescent="0.2">
      <c r="A3154" s="117"/>
      <c r="B3154" s="118"/>
      <c r="C3154" s="119"/>
      <c r="D3154" s="119"/>
      <c r="E3154" s="119"/>
      <c r="F3154" s="119"/>
      <c r="G3154" s="119"/>
      <c r="H3154" s="120">
        <f>'technical services'!H407</f>
        <v>0</v>
      </c>
      <c r="I3154" s="120">
        <f>'technical services'!I407</f>
        <v>0</v>
      </c>
      <c r="J3154" s="120">
        <f>'technical services'!J407</f>
        <v>0</v>
      </c>
      <c r="K3154" s="123">
        <f>'technical services'!K407</f>
        <v>0</v>
      </c>
    </row>
    <row r="3155" spans="1:11" x14ac:dyDescent="0.2">
      <c r="A3155" s="117" t="s">
        <v>1219</v>
      </c>
      <c r="B3155" s="118" t="s">
        <v>151</v>
      </c>
      <c r="C3155" s="119">
        <v>77936</v>
      </c>
      <c r="D3155" s="119">
        <v>0</v>
      </c>
      <c r="E3155" s="119">
        <v>0</v>
      </c>
      <c r="F3155" s="119">
        <v>77936</v>
      </c>
      <c r="G3155" s="119">
        <v>0</v>
      </c>
      <c r="H3155" s="120">
        <f>'technical services'!H408</f>
        <v>0</v>
      </c>
      <c r="I3155" s="120">
        <f>'technical services'!I408</f>
        <v>77936</v>
      </c>
      <c r="J3155" s="120">
        <f>'technical services'!J408</f>
        <v>82612.160000000003</v>
      </c>
      <c r="K3155" s="123">
        <f>'technical services'!K408</f>
        <v>87568.88960000001</v>
      </c>
    </row>
    <row r="3156" spans="1:11" x14ac:dyDescent="0.2">
      <c r="A3156" s="117" t="s">
        <v>1220</v>
      </c>
      <c r="B3156" s="118" t="s">
        <v>152</v>
      </c>
      <c r="C3156" s="119">
        <v>101141</v>
      </c>
      <c r="D3156" s="119">
        <v>0</v>
      </c>
      <c r="E3156" s="119">
        <v>0</v>
      </c>
      <c r="F3156" s="119">
        <v>101141</v>
      </c>
      <c r="G3156" s="119">
        <v>0</v>
      </c>
      <c r="H3156" s="120">
        <f>'technical services'!H409</f>
        <v>0</v>
      </c>
      <c r="I3156" s="120">
        <f>'technical services'!I409</f>
        <v>101141</v>
      </c>
      <c r="J3156" s="120">
        <f>'technical services'!J409</f>
        <v>107209.46</v>
      </c>
      <c r="K3156" s="123">
        <f>'technical services'!K409</f>
        <v>113642.0276</v>
      </c>
    </row>
    <row r="3157" spans="1:11" x14ac:dyDescent="0.2">
      <c r="A3157" s="117" t="s">
        <v>1221</v>
      </c>
      <c r="B3157" s="118" t="s">
        <v>153</v>
      </c>
      <c r="C3157" s="119">
        <v>50861</v>
      </c>
      <c r="D3157" s="119">
        <v>0</v>
      </c>
      <c r="E3157" s="119">
        <v>0</v>
      </c>
      <c r="F3157" s="119">
        <v>50861</v>
      </c>
      <c r="G3157" s="119">
        <v>0</v>
      </c>
      <c r="H3157" s="120">
        <f>'technical services'!H410</f>
        <v>0</v>
      </c>
      <c r="I3157" s="120">
        <f>'technical services'!I410</f>
        <v>50861</v>
      </c>
      <c r="J3157" s="120">
        <f>'technical services'!J410</f>
        <v>53912.66</v>
      </c>
      <c r="K3157" s="123">
        <f>'technical services'!K410</f>
        <v>57147.419600000001</v>
      </c>
    </row>
    <row r="3158" spans="1:11" x14ac:dyDescent="0.2">
      <c r="A3158" s="117"/>
      <c r="B3158" s="118"/>
      <c r="C3158" s="119"/>
      <c r="D3158" s="119"/>
      <c r="E3158" s="119"/>
      <c r="F3158" s="119"/>
      <c r="G3158" s="119"/>
      <c r="H3158" s="120">
        <f>'technical services'!H411</f>
        <v>0</v>
      </c>
      <c r="I3158" s="120">
        <f>'technical services'!I411</f>
        <v>0</v>
      </c>
      <c r="J3158" s="120">
        <f>'technical services'!J411</f>
        <v>0</v>
      </c>
      <c r="K3158" s="123">
        <f>'technical services'!K411</f>
        <v>0</v>
      </c>
    </row>
    <row r="3159" spans="1:11" s="116" customFormat="1" ht="15" x14ac:dyDescent="0.25">
      <c r="A3159" s="111"/>
      <c r="B3159" s="112" t="s">
        <v>154</v>
      </c>
      <c r="C3159" s="113">
        <v>229938</v>
      </c>
      <c r="D3159" s="113">
        <v>0</v>
      </c>
      <c r="E3159" s="113">
        <v>0</v>
      </c>
      <c r="F3159" s="113">
        <v>229938</v>
      </c>
      <c r="G3159" s="113">
        <v>0</v>
      </c>
      <c r="H3159" s="120">
        <f>'technical services'!H412</f>
        <v>0</v>
      </c>
      <c r="I3159" s="120">
        <f>'technical services'!I412</f>
        <v>229938</v>
      </c>
      <c r="J3159" s="120">
        <f>'technical services'!J412</f>
        <v>243734.28</v>
      </c>
      <c r="K3159" s="123">
        <f>'technical services'!K412</f>
        <v>258358.33679999999</v>
      </c>
    </row>
    <row r="3160" spans="1:11" s="116" customFormat="1" ht="15" x14ac:dyDescent="0.25">
      <c r="A3160" s="111"/>
      <c r="B3160" s="112"/>
      <c r="C3160" s="113"/>
      <c r="D3160" s="113"/>
      <c r="E3160" s="113"/>
      <c r="F3160" s="113"/>
      <c r="G3160" s="113"/>
      <c r="H3160" s="120">
        <f>'technical services'!H413</f>
        <v>0</v>
      </c>
      <c r="I3160" s="120">
        <f>'technical services'!I413</f>
        <v>0</v>
      </c>
      <c r="J3160" s="120">
        <f>'technical services'!J413</f>
        <v>0</v>
      </c>
      <c r="K3160" s="123">
        <f>'technical services'!K413</f>
        <v>0</v>
      </c>
    </row>
    <row r="3161" spans="1:11" s="116" customFormat="1" ht="15" x14ac:dyDescent="0.25">
      <c r="A3161" s="111"/>
      <c r="B3161" s="112" t="s">
        <v>155</v>
      </c>
      <c r="C3161" s="113">
        <v>6289774</v>
      </c>
      <c r="D3161" s="113">
        <v>459300.9</v>
      </c>
      <c r="E3161" s="113">
        <v>2859881.24</v>
      </c>
      <c r="F3161" s="113">
        <v>3429892.76</v>
      </c>
      <c r="G3161" s="113">
        <v>45.46</v>
      </c>
      <c r="H3161" s="120">
        <f>'technical services'!H414</f>
        <v>129513</v>
      </c>
      <c r="I3161" s="120">
        <f>'technical services'!I414</f>
        <v>6419287</v>
      </c>
      <c r="J3161" s="120">
        <f>'technical services'!J414</f>
        <v>6804444.2199999997</v>
      </c>
      <c r="K3161" s="123">
        <f>'technical services'!K414</f>
        <v>7212710.8731999993</v>
      </c>
    </row>
    <row r="3162" spans="1:11" s="116" customFormat="1" ht="15" x14ac:dyDescent="0.25">
      <c r="A3162" s="111"/>
      <c r="B3162" s="112"/>
      <c r="C3162" s="113"/>
      <c r="D3162" s="113"/>
      <c r="E3162" s="113"/>
      <c r="F3162" s="113"/>
      <c r="G3162" s="113"/>
      <c r="H3162" s="120">
        <f>'technical services'!H415</f>
        <v>0</v>
      </c>
      <c r="I3162" s="120">
        <f>'technical services'!I415</f>
        <v>0</v>
      </c>
      <c r="J3162" s="120">
        <f>'technical services'!J415</f>
        <v>0</v>
      </c>
      <c r="K3162" s="123">
        <f>'technical services'!K415</f>
        <v>0</v>
      </c>
    </row>
    <row r="3163" spans="1:11" s="116" customFormat="1" ht="15" x14ac:dyDescent="0.25">
      <c r="A3163" s="111"/>
      <c r="B3163" s="112" t="s">
        <v>156</v>
      </c>
      <c r="C3163" s="113">
        <v>6289774</v>
      </c>
      <c r="D3163" s="113">
        <v>459300.9</v>
      </c>
      <c r="E3163" s="113">
        <v>2859881.24</v>
      </c>
      <c r="F3163" s="113">
        <v>3429892.76</v>
      </c>
      <c r="G3163" s="113">
        <v>45.46</v>
      </c>
      <c r="H3163" s="120">
        <f>'technical services'!H416</f>
        <v>129513</v>
      </c>
      <c r="I3163" s="120">
        <f>'technical services'!I416</f>
        <v>6419287</v>
      </c>
      <c r="J3163" s="120">
        <f>'technical services'!J416</f>
        <v>6804444.2199999997</v>
      </c>
      <c r="K3163" s="123">
        <f>'technical services'!K416</f>
        <v>7212710.8731999993</v>
      </c>
    </row>
    <row r="3164" spans="1:11" s="116" customFormat="1" ht="15" x14ac:dyDescent="0.25">
      <c r="A3164" s="111"/>
      <c r="B3164" s="112"/>
      <c r="C3164" s="113"/>
      <c r="D3164" s="113"/>
      <c r="E3164" s="113"/>
      <c r="F3164" s="113"/>
      <c r="G3164" s="113"/>
      <c r="H3164" s="120">
        <f>'technical services'!H417</f>
        <v>0</v>
      </c>
      <c r="I3164" s="120">
        <f>'technical services'!I417</f>
        <v>0</v>
      </c>
      <c r="J3164" s="120">
        <f>'technical services'!J417</f>
        <v>0</v>
      </c>
      <c r="K3164" s="123">
        <f>'technical services'!K417</f>
        <v>0</v>
      </c>
    </row>
    <row r="3165" spans="1:11" s="116" customFormat="1" ht="15" x14ac:dyDescent="0.25">
      <c r="A3165" s="111"/>
      <c r="B3165" s="112" t="s">
        <v>218</v>
      </c>
      <c r="C3165" s="113"/>
      <c r="D3165" s="113"/>
      <c r="E3165" s="113"/>
      <c r="F3165" s="113"/>
      <c r="G3165" s="113"/>
      <c r="H3165" s="120">
        <f>'technical services'!H418</f>
        <v>0</v>
      </c>
      <c r="I3165" s="120">
        <f>'technical services'!I418</f>
        <v>0</v>
      </c>
      <c r="J3165" s="120">
        <f>'technical services'!J418</f>
        <v>0</v>
      </c>
      <c r="K3165" s="123">
        <f>'technical services'!K418</f>
        <v>0</v>
      </c>
    </row>
    <row r="3166" spans="1:11" x14ac:dyDescent="0.2">
      <c r="A3166" s="117"/>
      <c r="B3166" s="118"/>
      <c r="C3166" s="119"/>
      <c r="D3166" s="119"/>
      <c r="E3166" s="119"/>
      <c r="F3166" s="119"/>
      <c r="G3166" s="119"/>
      <c r="H3166" s="120">
        <f>'technical services'!H419</f>
        <v>0</v>
      </c>
      <c r="I3166" s="120">
        <f>'technical services'!I419</f>
        <v>0</v>
      </c>
      <c r="J3166" s="120">
        <f>'technical services'!J419</f>
        <v>0</v>
      </c>
      <c r="K3166" s="123">
        <f>'technical services'!K419</f>
        <v>0</v>
      </c>
    </row>
    <row r="3167" spans="1:11" x14ac:dyDescent="0.2">
      <c r="A3167" s="117" t="s">
        <v>1222</v>
      </c>
      <c r="B3167" s="118" t="s">
        <v>243</v>
      </c>
      <c r="C3167" s="119">
        <v>53195</v>
      </c>
      <c r="D3167" s="119">
        <v>3626.34</v>
      </c>
      <c r="E3167" s="119">
        <v>22783.24</v>
      </c>
      <c r="F3167" s="119">
        <v>30411.759999999998</v>
      </c>
      <c r="G3167" s="119">
        <v>42.82</v>
      </c>
      <c r="H3167" s="120">
        <f>'technical services'!H420</f>
        <v>0</v>
      </c>
      <c r="I3167" s="120">
        <f>'technical services'!I420</f>
        <v>53195</v>
      </c>
      <c r="J3167" s="120">
        <f>'technical services'!J420</f>
        <v>56386.7</v>
      </c>
      <c r="K3167" s="123">
        <f>'technical services'!K420</f>
        <v>59769.901999999995</v>
      </c>
    </row>
    <row r="3168" spans="1:11" x14ac:dyDescent="0.2">
      <c r="A3168" s="117" t="s">
        <v>1223</v>
      </c>
      <c r="B3168" s="118" t="s">
        <v>244</v>
      </c>
      <c r="C3168" s="119">
        <v>12687</v>
      </c>
      <c r="D3168" s="119">
        <v>6344.7</v>
      </c>
      <c r="E3168" s="119">
        <v>21882.95</v>
      </c>
      <c r="F3168" s="119">
        <v>-9195.9500000000007</v>
      </c>
      <c r="G3168" s="119">
        <v>172.48</v>
      </c>
      <c r="H3168" s="120">
        <f>'technical services'!H421</f>
        <v>0</v>
      </c>
      <c r="I3168" s="120">
        <f>'technical services'!I421</f>
        <v>12687</v>
      </c>
      <c r="J3168" s="120">
        <f>'technical services'!J421</f>
        <v>13448.22</v>
      </c>
      <c r="K3168" s="123">
        <f>'technical services'!K421</f>
        <v>14255.1132</v>
      </c>
    </row>
    <row r="3169" spans="1:11" x14ac:dyDescent="0.2">
      <c r="A3169" s="117"/>
      <c r="B3169" s="118"/>
      <c r="C3169" s="119"/>
      <c r="D3169" s="119"/>
      <c r="E3169" s="119"/>
      <c r="F3169" s="119"/>
      <c r="G3169" s="119"/>
      <c r="H3169" s="120">
        <f>'technical services'!H422</f>
        <v>0</v>
      </c>
      <c r="I3169" s="120">
        <f>'technical services'!I422</f>
        <v>0</v>
      </c>
      <c r="J3169" s="120">
        <f>'technical services'!J422</f>
        <v>0</v>
      </c>
      <c r="K3169" s="123">
        <f>'technical services'!K422</f>
        <v>0</v>
      </c>
    </row>
    <row r="3170" spans="1:11" s="116" customFormat="1" ht="15" x14ac:dyDescent="0.25">
      <c r="A3170" s="111"/>
      <c r="B3170" s="112" t="s">
        <v>250</v>
      </c>
      <c r="C3170" s="113">
        <v>65882</v>
      </c>
      <c r="D3170" s="113">
        <v>9971.0400000000009</v>
      </c>
      <c r="E3170" s="113">
        <v>44666.19</v>
      </c>
      <c r="F3170" s="113">
        <v>21215.81</v>
      </c>
      <c r="G3170" s="113">
        <v>67.790000000000006</v>
      </c>
      <c r="H3170" s="120">
        <f>'technical services'!H423</f>
        <v>0</v>
      </c>
      <c r="I3170" s="120">
        <f>'technical services'!I423</f>
        <v>65882</v>
      </c>
      <c r="J3170" s="120">
        <f>'technical services'!J423</f>
        <v>69834.92</v>
      </c>
      <c r="K3170" s="123">
        <f>'technical services'!K423</f>
        <v>74025.015199999994</v>
      </c>
    </row>
    <row r="3171" spans="1:11" x14ac:dyDescent="0.2">
      <c r="A3171" s="117"/>
      <c r="B3171" s="118"/>
      <c r="C3171" s="119"/>
      <c r="D3171" s="119"/>
      <c r="E3171" s="119"/>
      <c r="F3171" s="119"/>
      <c r="G3171" s="119"/>
      <c r="H3171" s="120">
        <f>'technical services'!H424</f>
        <v>0</v>
      </c>
      <c r="I3171" s="120">
        <f>'technical services'!I424</f>
        <v>0</v>
      </c>
      <c r="J3171" s="120">
        <f>'technical services'!J424</f>
        <v>0</v>
      </c>
      <c r="K3171" s="123">
        <f>'technical services'!K424</f>
        <v>0</v>
      </c>
    </row>
    <row r="3172" spans="1:11" s="116" customFormat="1" ht="15" x14ac:dyDescent="0.25">
      <c r="A3172" s="111"/>
      <c r="B3172" s="112" t="s">
        <v>266</v>
      </c>
      <c r="C3172" s="113"/>
      <c r="D3172" s="113"/>
      <c r="E3172" s="113"/>
      <c r="F3172" s="113"/>
      <c r="G3172" s="113"/>
      <c r="H3172" s="120">
        <f>'technical services'!H425</f>
        <v>0</v>
      </c>
      <c r="I3172" s="120">
        <f>'technical services'!I425</f>
        <v>0</v>
      </c>
      <c r="J3172" s="120">
        <f>'technical services'!J425</f>
        <v>0</v>
      </c>
      <c r="K3172" s="123">
        <f>'technical services'!K425</f>
        <v>0</v>
      </c>
    </row>
    <row r="3173" spans="1:11" x14ac:dyDescent="0.2">
      <c r="A3173" s="117"/>
      <c r="B3173" s="118"/>
      <c r="C3173" s="119"/>
      <c r="D3173" s="119"/>
      <c r="E3173" s="119"/>
      <c r="F3173" s="119"/>
      <c r="G3173" s="119"/>
      <c r="H3173" s="120">
        <f>'technical services'!H426</f>
        <v>0</v>
      </c>
      <c r="I3173" s="120">
        <f>'technical services'!I426</f>
        <v>0</v>
      </c>
      <c r="J3173" s="120">
        <f>'technical services'!J426</f>
        <v>0</v>
      </c>
      <c r="K3173" s="123">
        <f>'technical services'!K426</f>
        <v>0</v>
      </c>
    </row>
    <row r="3174" spans="1:11" x14ac:dyDescent="0.2">
      <c r="A3174" s="117" t="s">
        <v>1224</v>
      </c>
      <c r="B3174" s="118" t="s">
        <v>268</v>
      </c>
      <c r="C3174" s="119">
        <v>3180</v>
      </c>
      <c r="D3174" s="119">
        <v>736.53</v>
      </c>
      <c r="E3174" s="119">
        <v>1064.93</v>
      </c>
      <c r="F3174" s="119">
        <v>2115.0700000000002</v>
      </c>
      <c r="G3174" s="119">
        <v>33.479999999999997</v>
      </c>
      <c r="H3174" s="120">
        <f>'technical services'!H427</f>
        <v>0</v>
      </c>
      <c r="I3174" s="120">
        <f>'technical services'!I427</f>
        <v>3180</v>
      </c>
      <c r="J3174" s="120">
        <f>'technical services'!J427</f>
        <v>3370.8</v>
      </c>
      <c r="K3174" s="123">
        <f>'technical services'!K427</f>
        <v>3573.0480000000002</v>
      </c>
    </row>
    <row r="3175" spans="1:11" x14ac:dyDescent="0.2">
      <c r="A3175" s="117" t="s">
        <v>1225</v>
      </c>
      <c r="B3175" s="118" t="s">
        <v>269</v>
      </c>
      <c r="C3175" s="119">
        <v>6810</v>
      </c>
      <c r="D3175" s="119">
        <v>545.75</v>
      </c>
      <c r="E3175" s="119">
        <v>1060.08</v>
      </c>
      <c r="F3175" s="119">
        <v>5749.92</v>
      </c>
      <c r="G3175" s="119">
        <v>15.56</v>
      </c>
      <c r="H3175" s="120">
        <f>'technical services'!H428</f>
        <v>0</v>
      </c>
      <c r="I3175" s="120">
        <f>'technical services'!I428</f>
        <v>6810</v>
      </c>
      <c r="J3175" s="120">
        <f>'technical services'!J428</f>
        <v>7218.6</v>
      </c>
      <c r="K3175" s="123">
        <f>'technical services'!K428</f>
        <v>7651.7160000000003</v>
      </c>
    </row>
    <row r="3176" spans="1:11" x14ac:dyDescent="0.2">
      <c r="A3176" s="117" t="s">
        <v>1226</v>
      </c>
      <c r="B3176" s="118" t="s">
        <v>273</v>
      </c>
      <c r="C3176" s="119">
        <v>3180</v>
      </c>
      <c r="D3176" s="119">
        <v>4474.6400000000003</v>
      </c>
      <c r="E3176" s="119">
        <v>8882.16</v>
      </c>
      <c r="F3176" s="119">
        <v>-5702.16</v>
      </c>
      <c r="G3176" s="119">
        <v>279.31</v>
      </c>
      <c r="H3176" s="120">
        <f>'technical services'!H429</f>
        <v>0</v>
      </c>
      <c r="I3176" s="120">
        <f>'technical services'!I429</f>
        <v>3180</v>
      </c>
      <c r="J3176" s="120">
        <f>'technical services'!J429</f>
        <v>3370.8</v>
      </c>
      <c r="K3176" s="123">
        <f>'technical services'!K429</f>
        <v>3573.0480000000002</v>
      </c>
    </row>
    <row r="3177" spans="1:11" x14ac:dyDescent="0.2">
      <c r="A3177" s="117"/>
      <c r="B3177" s="118"/>
      <c r="C3177" s="119"/>
      <c r="D3177" s="119"/>
      <c r="E3177" s="119"/>
      <c r="F3177" s="119"/>
      <c r="G3177" s="119"/>
      <c r="H3177" s="120">
        <f>'technical services'!H430</f>
        <v>0</v>
      </c>
      <c r="I3177" s="120">
        <f>'technical services'!I430</f>
        <v>0</v>
      </c>
      <c r="J3177" s="120">
        <f>'technical services'!J430</f>
        <v>0</v>
      </c>
      <c r="K3177" s="123">
        <f>'technical services'!K430</f>
        <v>0</v>
      </c>
    </row>
    <row r="3178" spans="1:11" s="116" customFormat="1" ht="15" x14ac:dyDescent="0.25">
      <c r="A3178" s="111"/>
      <c r="B3178" s="112" t="s">
        <v>280</v>
      </c>
      <c r="C3178" s="113">
        <v>13170</v>
      </c>
      <c r="D3178" s="113">
        <v>5756.92</v>
      </c>
      <c r="E3178" s="113">
        <v>11007.17</v>
      </c>
      <c r="F3178" s="113">
        <v>2162.83</v>
      </c>
      <c r="G3178" s="113">
        <v>83.57</v>
      </c>
      <c r="H3178" s="120">
        <f>'technical services'!H431</f>
        <v>0</v>
      </c>
      <c r="I3178" s="120">
        <f>'technical services'!I431</f>
        <v>13170</v>
      </c>
      <c r="J3178" s="120">
        <f>'technical services'!J431</f>
        <v>13960.2</v>
      </c>
      <c r="K3178" s="123">
        <f>'technical services'!K431</f>
        <v>14797.812000000002</v>
      </c>
    </row>
    <row r="3179" spans="1:11" s="116" customFormat="1" ht="15" x14ac:dyDescent="0.25">
      <c r="A3179" s="111"/>
      <c r="B3179" s="112"/>
      <c r="C3179" s="113"/>
      <c r="D3179" s="113"/>
      <c r="E3179" s="113"/>
      <c r="F3179" s="113"/>
      <c r="G3179" s="113"/>
      <c r="H3179" s="120">
        <f>'technical services'!H432</f>
        <v>0</v>
      </c>
      <c r="I3179" s="120">
        <f>'technical services'!I432</f>
        <v>0</v>
      </c>
      <c r="J3179" s="120">
        <f>'technical services'!J432</f>
        <v>0</v>
      </c>
      <c r="K3179" s="123">
        <f>'technical services'!K432</f>
        <v>0</v>
      </c>
    </row>
    <row r="3180" spans="1:11" s="116" customFormat="1" ht="15" x14ac:dyDescent="0.25">
      <c r="A3180" s="111"/>
      <c r="B3180" s="112" t="s">
        <v>281</v>
      </c>
      <c r="C3180" s="113">
        <v>6368826</v>
      </c>
      <c r="D3180" s="113">
        <v>475028.86</v>
      </c>
      <c r="E3180" s="113">
        <v>2915554.6</v>
      </c>
      <c r="F3180" s="113">
        <v>3453271.4</v>
      </c>
      <c r="G3180" s="113">
        <v>45.77</v>
      </c>
      <c r="H3180" s="120">
        <f>'technical services'!H433</f>
        <v>129513</v>
      </c>
      <c r="I3180" s="120">
        <f>'technical services'!I433</f>
        <v>6498339</v>
      </c>
      <c r="J3180" s="120">
        <f>'technical services'!J433</f>
        <v>6888239.3399999999</v>
      </c>
      <c r="K3180" s="123">
        <f>'technical services'!K433</f>
        <v>7301533.7003999995</v>
      </c>
    </row>
    <row r="3181" spans="1:11" x14ac:dyDescent="0.2">
      <c r="A3181" s="117"/>
      <c r="B3181" s="118"/>
      <c r="C3181" s="119"/>
      <c r="D3181" s="119"/>
      <c r="E3181" s="119"/>
      <c r="F3181" s="119"/>
      <c r="G3181" s="119"/>
      <c r="H3181" s="120">
        <f>'technical services'!H434</f>
        <v>0</v>
      </c>
      <c r="I3181" s="120">
        <f>'technical services'!I434</f>
        <v>0</v>
      </c>
      <c r="J3181" s="120">
        <f>'technical services'!J434</f>
        <v>0</v>
      </c>
      <c r="K3181" s="123">
        <f>'technical services'!K434</f>
        <v>0</v>
      </c>
    </row>
    <row r="3182" spans="1:11" s="116" customFormat="1" ht="15" x14ac:dyDescent="0.25">
      <c r="A3182" s="111"/>
      <c r="B3182" s="112" t="s">
        <v>1227</v>
      </c>
      <c r="C3182" s="113"/>
      <c r="D3182" s="113"/>
      <c r="E3182" s="113"/>
      <c r="F3182" s="113"/>
      <c r="G3182" s="113"/>
      <c r="H3182" s="120">
        <f>'technical services'!H435</f>
        <v>0</v>
      </c>
      <c r="I3182" s="120">
        <f>'technical services'!I435</f>
        <v>0</v>
      </c>
      <c r="J3182" s="120">
        <f>'technical services'!J435</f>
        <v>0</v>
      </c>
      <c r="K3182" s="123">
        <f>'technical services'!K435</f>
        <v>0</v>
      </c>
    </row>
    <row r="3183" spans="1:11" s="116" customFormat="1" ht="15" x14ac:dyDescent="0.25">
      <c r="A3183" s="111"/>
      <c r="B3183" s="112" t="s">
        <v>8</v>
      </c>
      <c r="C3183" s="113"/>
      <c r="D3183" s="113"/>
      <c r="E3183" s="113"/>
      <c r="F3183" s="113"/>
      <c r="G3183" s="113"/>
      <c r="H3183" s="120">
        <f>'technical services'!H436</f>
        <v>0</v>
      </c>
      <c r="I3183" s="120">
        <f>'technical services'!I436</f>
        <v>0</v>
      </c>
      <c r="J3183" s="120">
        <f>'technical services'!J436</f>
        <v>0</v>
      </c>
      <c r="K3183" s="123">
        <f>'technical services'!K436</f>
        <v>0</v>
      </c>
    </row>
    <row r="3184" spans="1:11" s="116" customFormat="1" ht="15" x14ac:dyDescent="0.25">
      <c r="A3184" s="111"/>
      <c r="B3184" s="112" t="s">
        <v>39</v>
      </c>
      <c r="C3184" s="113"/>
      <c r="D3184" s="113"/>
      <c r="E3184" s="113"/>
      <c r="F3184" s="113"/>
      <c r="G3184" s="113"/>
      <c r="H3184" s="120">
        <f>'technical services'!H437</f>
        <v>0</v>
      </c>
      <c r="I3184" s="120">
        <f>'technical services'!I437</f>
        <v>0</v>
      </c>
      <c r="J3184" s="120">
        <f>'technical services'!J437</f>
        <v>0</v>
      </c>
      <c r="K3184" s="123">
        <f>'technical services'!K437</f>
        <v>0</v>
      </c>
    </row>
    <row r="3185" spans="1:11" s="116" customFormat="1" ht="15" x14ac:dyDescent="0.25">
      <c r="A3185" s="111"/>
      <c r="B3185" s="112" t="s">
        <v>40</v>
      </c>
      <c r="C3185" s="113"/>
      <c r="D3185" s="113"/>
      <c r="E3185" s="113"/>
      <c r="F3185" s="113"/>
      <c r="G3185" s="113"/>
      <c r="H3185" s="120">
        <f>'technical services'!H438</f>
        <v>0</v>
      </c>
      <c r="I3185" s="120">
        <f>'technical services'!I438</f>
        <v>0</v>
      </c>
      <c r="J3185" s="120">
        <f>'technical services'!J438</f>
        <v>0</v>
      </c>
      <c r="K3185" s="123">
        <f>'technical services'!K438</f>
        <v>0</v>
      </c>
    </row>
    <row r="3186" spans="1:11" x14ac:dyDescent="0.2">
      <c r="A3186" s="117"/>
      <c r="B3186" s="118"/>
      <c r="C3186" s="119"/>
      <c r="D3186" s="119"/>
      <c r="E3186" s="119"/>
      <c r="F3186" s="119"/>
      <c r="G3186" s="119"/>
      <c r="H3186" s="120">
        <f>'technical services'!H439</f>
        <v>0</v>
      </c>
      <c r="I3186" s="120">
        <f>'technical services'!I439</f>
        <v>0</v>
      </c>
      <c r="J3186" s="120">
        <f>'technical services'!J439</f>
        <v>0</v>
      </c>
      <c r="K3186" s="123">
        <f>'technical services'!K439</f>
        <v>0</v>
      </c>
    </row>
    <row r="3187" spans="1:11" x14ac:dyDescent="0.2">
      <c r="A3187" s="117" t="s">
        <v>1228</v>
      </c>
      <c r="B3187" s="118" t="s">
        <v>50</v>
      </c>
      <c r="C3187" s="119">
        <v>0</v>
      </c>
      <c r="D3187" s="119">
        <v>-61547</v>
      </c>
      <c r="E3187" s="119">
        <v>-369842.8</v>
      </c>
      <c r="F3187" s="119">
        <v>369842.8</v>
      </c>
      <c r="G3187" s="119">
        <v>0</v>
      </c>
      <c r="H3187" s="120">
        <f>'technical services'!H440</f>
        <v>0</v>
      </c>
      <c r="I3187" s="120">
        <f>'technical services'!I440</f>
        <v>0</v>
      </c>
      <c r="J3187" s="120">
        <f>'technical services'!J440</f>
        <v>0</v>
      </c>
      <c r="K3187" s="123">
        <f>'technical services'!K440</f>
        <v>0</v>
      </c>
    </row>
    <row r="3188" spans="1:11" x14ac:dyDescent="0.2">
      <c r="A3188" s="117"/>
      <c r="B3188" s="118"/>
      <c r="C3188" s="119"/>
      <c r="D3188" s="119"/>
      <c r="E3188" s="119"/>
      <c r="F3188" s="119"/>
      <c r="G3188" s="119"/>
      <c r="H3188" s="120">
        <f>'technical services'!H441</f>
        <v>0</v>
      </c>
      <c r="I3188" s="120">
        <f>'technical services'!I441</f>
        <v>0</v>
      </c>
      <c r="J3188" s="120">
        <f>'technical services'!J441</f>
        <v>0</v>
      </c>
      <c r="K3188" s="123">
        <f>'technical services'!K441</f>
        <v>0</v>
      </c>
    </row>
    <row r="3189" spans="1:11" s="116" customFormat="1" ht="15" x14ac:dyDescent="0.25">
      <c r="A3189" s="111"/>
      <c r="B3189" s="112" t="s">
        <v>53</v>
      </c>
      <c r="C3189" s="113">
        <v>0</v>
      </c>
      <c r="D3189" s="113">
        <v>-61547</v>
      </c>
      <c r="E3189" s="113">
        <v>-369842.8</v>
      </c>
      <c r="F3189" s="113">
        <v>369842.8</v>
      </c>
      <c r="G3189" s="113">
        <v>0</v>
      </c>
      <c r="H3189" s="120">
        <f>'technical services'!H442</f>
        <v>0</v>
      </c>
      <c r="I3189" s="120">
        <f>'technical services'!I442</f>
        <v>0</v>
      </c>
      <c r="J3189" s="120">
        <f>'technical services'!J442</f>
        <v>0</v>
      </c>
      <c r="K3189" s="123">
        <f>'technical services'!K442</f>
        <v>0</v>
      </c>
    </row>
    <row r="3190" spans="1:11" s="116" customFormat="1" ht="15" x14ac:dyDescent="0.25">
      <c r="A3190" s="111"/>
      <c r="B3190" s="112"/>
      <c r="C3190" s="113"/>
      <c r="D3190" s="113"/>
      <c r="E3190" s="113"/>
      <c r="F3190" s="113"/>
      <c r="G3190" s="113"/>
      <c r="H3190" s="120">
        <f>'technical services'!H443</f>
        <v>0</v>
      </c>
      <c r="I3190" s="120">
        <f>'technical services'!I443</f>
        <v>0</v>
      </c>
      <c r="J3190" s="120">
        <f>'technical services'!J443</f>
        <v>0</v>
      </c>
      <c r="K3190" s="123">
        <f>'technical services'!K443</f>
        <v>0</v>
      </c>
    </row>
    <row r="3191" spans="1:11" s="116" customFormat="1" ht="15" x14ac:dyDescent="0.25">
      <c r="A3191" s="111"/>
      <c r="B3191" s="112" t="s">
        <v>54</v>
      </c>
      <c r="C3191" s="113"/>
      <c r="D3191" s="113"/>
      <c r="E3191" s="113"/>
      <c r="F3191" s="113"/>
      <c r="G3191" s="113"/>
      <c r="H3191" s="120">
        <f>'technical services'!H444</f>
        <v>0</v>
      </c>
      <c r="I3191" s="120">
        <f>'technical services'!I444</f>
        <v>0</v>
      </c>
      <c r="J3191" s="120">
        <f>'technical services'!J444</f>
        <v>0</v>
      </c>
      <c r="K3191" s="123">
        <f>'technical services'!K444</f>
        <v>0</v>
      </c>
    </row>
    <row r="3192" spans="1:11" x14ac:dyDescent="0.2">
      <c r="A3192" s="117"/>
      <c r="B3192" s="118"/>
      <c r="C3192" s="119"/>
      <c r="D3192" s="119"/>
      <c r="E3192" s="119"/>
      <c r="F3192" s="119"/>
      <c r="G3192" s="119"/>
      <c r="H3192" s="120">
        <f>'technical services'!H445</f>
        <v>0</v>
      </c>
      <c r="I3192" s="120">
        <f>'technical services'!I445</f>
        <v>0</v>
      </c>
      <c r="J3192" s="120">
        <f>'technical services'!J445</f>
        <v>0</v>
      </c>
      <c r="K3192" s="123">
        <f>'technical services'!K445</f>
        <v>0</v>
      </c>
    </row>
    <row r="3193" spans="1:11" x14ac:dyDescent="0.2">
      <c r="A3193" s="117" t="s">
        <v>1229</v>
      </c>
      <c r="B3193" s="118" t="s">
        <v>58</v>
      </c>
      <c r="C3193" s="119">
        <v>-83980</v>
      </c>
      <c r="D3193" s="119">
        <v>-7134.59</v>
      </c>
      <c r="E3193" s="119">
        <v>-32355.75</v>
      </c>
      <c r="F3193" s="119">
        <v>-51624.25</v>
      </c>
      <c r="G3193" s="119">
        <v>38.520000000000003</v>
      </c>
      <c r="H3193" s="120">
        <f>'technical services'!H446</f>
        <v>0</v>
      </c>
      <c r="I3193" s="120">
        <f>'technical services'!I446</f>
        <v>-83980</v>
      </c>
      <c r="J3193" s="120">
        <f>'technical services'!J446</f>
        <v>-89018.8</v>
      </c>
      <c r="K3193" s="123">
        <f>'technical services'!K446</f>
        <v>-94359.928</v>
      </c>
    </row>
    <row r="3194" spans="1:11" x14ac:dyDescent="0.2">
      <c r="A3194" s="117"/>
      <c r="B3194" s="118"/>
      <c r="C3194" s="119"/>
      <c r="D3194" s="119"/>
      <c r="E3194" s="119"/>
      <c r="F3194" s="119"/>
      <c r="G3194" s="119"/>
      <c r="H3194" s="120">
        <f>'technical services'!H447</f>
        <v>0</v>
      </c>
      <c r="I3194" s="120">
        <f>'technical services'!I447</f>
        <v>0</v>
      </c>
      <c r="J3194" s="120">
        <f>'technical services'!J447</f>
        <v>0</v>
      </c>
      <c r="K3194" s="123">
        <f>'technical services'!K447</f>
        <v>0</v>
      </c>
    </row>
    <row r="3195" spans="1:11" s="116" customFormat="1" ht="15" x14ac:dyDescent="0.25">
      <c r="A3195" s="111"/>
      <c r="B3195" s="112" t="s">
        <v>62</v>
      </c>
      <c r="C3195" s="113">
        <v>-83980</v>
      </c>
      <c r="D3195" s="113">
        <v>-7134.59</v>
      </c>
      <c r="E3195" s="113">
        <v>-32355.75</v>
      </c>
      <c r="F3195" s="113">
        <v>-51624.25</v>
      </c>
      <c r="G3195" s="113">
        <v>38.520000000000003</v>
      </c>
      <c r="H3195" s="120">
        <f>'technical services'!H448</f>
        <v>0</v>
      </c>
      <c r="I3195" s="120">
        <f>'technical services'!I448</f>
        <v>-83980</v>
      </c>
      <c r="J3195" s="120">
        <f>'technical services'!J448</f>
        <v>-89018.8</v>
      </c>
      <c r="K3195" s="123">
        <f>'technical services'!K448</f>
        <v>-94359.928</v>
      </c>
    </row>
    <row r="3196" spans="1:11" s="116" customFormat="1" ht="15" x14ac:dyDescent="0.25">
      <c r="A3196" s="111"/>
      <c r="B3196" s="112"/>
      <c r="C3196" s="113"/>
      <c r="D3196" s="113"/>
      <c r="E3196" s="113"/>
      <c r="F3196" s="113"/>
      <c r="G3196" s="113"/>
      <c r="H3196" s="120">
        <f>'technical services'!H449</f>
        <v>0</v>
      </c>
      <c r="I3196" s="120">
        <f>'technical services'!I449</f>
        <v>0</v>
      </c>
      <c r="J3196" s="120">
        <f>'technical services'!J449</f>
        <v>0</v>
      </c>
      <c r="K3196" s="123">
        <f>'technical services'!K449</f>
        <v>0</v>
      </c>
    </row>
    <row r="3197" spans="1:11" s="116" customFormat="1" ht="15" x14ac:dyDescent="0.25">
      <c r="A3197" s="111"/>
      <c r="B3197" s="112" t="s">
        <v>66</v>
      </c>
      <c r="C3197" s="113"/>
      <c r="D3197" s="113"/>
      <c r="E3197" s="113"/>
      <c r="F3197" s="113"/>
      <c r="G3197" s="113"/>
      <c r="H3197" s="120">
        <f>'technical services'!H450</f>
        <v>0</v>
      </c>
      <c r="I3197" s="120">
        <f>'technical services'!I450</f>
        <v>0</v>
      </c>
      <c r="J3197" s="120">
        <f>'technical services'!J450</f>
        <v>0</v>
      </c>
      <c r="K3197" s="123">
        <f>'technical services'!K450</f>
        <v>0</v>
      </c>
    </row>
    <row r="3198" spans="1:11" x14ac:dyDescent="0.2">
      <c r="A3198" s="117"/>
      <c r="B3198" s="118"/>
      <c r="C3198" s="119"/>
      <c r="D3198" s="119"/>
      <c r="E3198" s="119"/>
      <c r="F3198" s="119"/>
      <c r="G3198" s="119"/>
      <c r="H3198" s="120">
        <f>'technical services'!H451</f>
        <v>0</v>
      </c>
      <c r="I3198" s="120">
        <f>'technical services'!I451</f>
        <v>0</v>
      </c>
      <c r="J3198" s="120">
        <f>'technical services'!J451</f>
        <v>0</v>
      </c>
      <c r="K3198" s="123">
        <f>'technical services'!K451</f>
        <v>0</v>
      </c>
    </row>
    <row r="3199" spans="1:11" x14ac:dyDescent="0.2">
      <c r="A3199" s="117" t="s">
        <v>1230</v>
      </c>
      <c r="B3199" s="118" t="s">
        <v>67</v>
      </c>
      <c r="C3199" s="119">
        <v>-740417</v>
      </c>
      <c r="D3199" s="119">
        <v>0</v>
      </c>
      <c r="E3199" s="119">
        <v>0</v>
      </c>
      <c r="F3199" s="119">
        <v>-740417</v>
      </c>
      <c r="G3199" s="119">
        <v>0</v>
      </c>
      <c r="H3199" s="120">
        <f>'technical services'!H452</f>
        <v>0</v>
      </c>
      <c r="I3199" s="120">
        <f>'technical services'!I452</f>
        <v>-740417</v>
      </c>
      <c r="J3199" s="120">
        <f>'technical services'!J452</f>
        <v>-784842.02</v>
      </c>
      <c r="K3199" s="123">
        <f>'technical services'!K452</f>
        <v>-831932.54119999998</v>
      </c>
    </row>
    <row r="3200" spans="1:11" x14ac:dyDescent="0.2">
      <c r="A3200" s="117"/>
      <c r="B3200" s="118"/>
      <c r="C3200" s="119"/>
      <c r="D3200" s="119"/>
      <c r="E3200" s="119"/>
      <c r="F3200" s="119"/>
      <c r="G3200" s="119"/>
      <c r="H3200" s="120">
        <f>'technical services'!H453</f>
        <v>0</v>
      </c>
      <c r="I3200" s="120">
        <f>'technical services'!I453</f>
        <v>0</v>
      </c>
      <c r="J3200" s="120">
        <f>'technical services'!J453</f>
        <v>0</v>
      </c>
      <c r="K3200" s="123">
        <f>'technical services'!K453</f>
        <v>0</v>
      </c>
    </row>
    <row r="3201" spans="1:11" s="116" customFormat="1" ht="15" x14ac:dyDescent="0.25">
      <c r="A3201" s="111"/>
      <c r="B3201" s="112" t="s">
        <v>68</v>
      </c>
      <c r="C3201" s="113">
        <v>-740417</v>
      </c>
      <c r="D3201" s="113">
        <v>0</v>
      </c>
      <c r="E3201" s="113">
        <v>0</v>
      </c>
      <c r="F3201" s="113">
        <v>-740417</v>
      </c>
      <c r="G3201" s="113">
        <v>0</v>
      </c>
      <c r="H3201" s="120">
        <f>'technical services'!H454</f>
        <v>0</v>
      </c>
      <c r="I3201" s="120">
        <f>'technical services'!I454</f>
        <v>-740417</v>
      </c>
      <c r="J3201" s="120">
        <f>'technical services'!J454</f>
        <v>-784842.02</v>
      </c>
      <c r="K3201" s="123">
        <f>'technical services'!K454</f>
        <v>-831932.54119999998</v>
      </c>
    </row>
    <row r="3202" spans="1:11" x14ac:dyDescent="0.2">
      <c r="A3202" s="117"/>
      <c r="B3202" s="118"/>
      <c r="C3202" s="119"/>
      <c r="D3202" s="119"/>
      <c r="E3202" s="119"/>
      <c r="F3202" s="119"/>
      <c r="G3202" s="119"/>
      <c r="H3202" s="120">
        <f>'technical services'!H455</f>
        <v>0</v>
      </c>
      <c r="I3202" s="120">
        <f>'technical services'!I455</f>
        <v>0</v>
      </c>
      <c r="J3202" s="120">
        <f>'technical services'!J455</f>
        <v>0</v>
      </c>
      <c r="K3202" s="123">
        <f>'technical services'!K455</f>
        <v>0</v>
      </c>
    </row>
    <row r="3203" spans="1:11" s="116" customFormat="1" ht="15" x14ac:dyDescent="0.25">
      <c r="A3203" s="111"/>
      <c r="B3203" s="112" t="s">
        <v>91</v>
      </c>
      <c r="C3203" s="113">
        <v>-824397</v>
      </c>
      <c r="D3203" s="113">
        <v>-68681.59</v>
      </c>
      <c r="E3203" s="113">
        <v>-402198.55</v>
      </c>
      <c r="F3203" s="113">
        <v>-422198.45</v>
      </c>
      <c r="G3203" s="113">
        <v>48.78</v>
      </c>
      <c r="H3203" s="120">
        <f>'technical services'!H456</f>
        <v>0</v>
      </c>
      <c r="I3203" s="120">
        <f>'technical services'!I456</f>
        <v>-824397</v>
      </c>
      <c r="J3203" s="120">
        <f>'technical services'!J456</f>
        <v>-873860.82</v>
      </c>
      <c r="K3203" s="123">
        <f>'technical services'!K456</f>
        <v>-926292.46919999993</v>
      </c>
    </row>
    <row r="3204" spans="1:11" x14ac:dyDescent="0.2">
      <c r="A3204" s="117"/>
      <c r="B3204" s="118"/>
      <c r="C3204" s="119"/>
      <c r="D3204" s="119"/>
      <c r="E3204" s="119"/>
      <c r="F3204" s="119"/>
      <c r="G3204" s="119"/>
      <c r="H3204" s="120">
        <f>'technical services'!H457</f>
        <v>0</v>
      </c>
      <c r="I3204" s="120">
        <f>'technical services'!I457</f>
        <v>0</v>
      </c>
      <c r="J3204" s="120">
        <f>'technical services'!J457</f>
        <v>0</v>
      </c>
      <c r="K3204" s="123">
        <f>'technical services'!K457</f>
        <v>0</v>
      </c>
    </row>
    <row r="3205" spans="1:11" s="116" customFormat="1" ht="15" x14ac:dyDescent="0.25">
      <c r="A3205" s="111"/>
      <c r="B3205" s="112" t="s">
        <v>92</v>
      </c>
      <c r="C3205" s="113"/>
      <c r="D3205" s="113"/>
      <c r="E3205" s="113"/>
      <c r="F3205" s="113"/>
      <c r="G3205" s="113"/>
      <c r="H3205" s="120">
        <f>'technical services'!H458</f>
        <v>0</v>
      </c>
      <c r="I3205" s="120">
        <f>'technical services'!I458</f>
        <v>0</v>
      </c>
      <c r="J3205" s="120">
        <f>'technical services'!J458</f>
        <v>0</v>
      </c>
      <c r="K3205" s="123">
        <f>'technical services'!K458</f>
        <v>0</v>
      </c>
    </row>
    <row r="3206" spans="1:11" s="116" customFormat="1" ht="15" x14ac:dyDescent="0.25">
      <c r="A3206" s="111"/>
      <c r="B3206" s="112" t="s">
        <v>93</v>
      </c>
      <c r="C3206" s="113"/>
      <c r="D3206" s="113"/>
      <c r="E3206" s="113"/>
      <c r="F3206" s="113"/>
      <c r="G3206" s="113"/>
      <c r="H3206" s="120">
        <f>'technical services'!H459</f>
        <v>0</v>
      </c>
      <c r="I3206" s="120">
        <f>'technical services'!I459</f>
        <v>0</v>
      </c>
      <c r="J3206" s="120">
        <f>'technical services'!J459</f>
        <v>0</v>
      </c>
      <c r="K3206" s="123">
        <f>'technical services'!K459</f>
        <v>0</v>
      </c>
    </row>
    <row r="3207" spans="1:11" s="116" customFormat="1" ht="15" x14ac:dyDescent="0.25">
      <c r="A3207" s="111"/>
      <c r="B3207" s="112" t="s">
        <v>128</v>
      </c>
      <c r="C3207" s="113"/>
      <c r="D3207" s="113"/>
      <c r="E3207" s="113"/>
      <c r="F3207" s="113"/>
      <c r="G3207" s="113"/>
      <c r="H3207" s="120">
        <f>'technical services'!H460</f>
        <v>0</v>
      </c>
      <c r="I3207" s="120">
        <f>'technical services'!I460</f>
        <v>0</v>
      </c>
      <c r="J3207" s="120">
        <f>'technical services'!J460</f>
        <v>0</v>
      </c>
      <c r="K3207" s="123">
        <f>'technical services'!K460</f>
        <v>0</v>
      </c>
    </row>
    <row r="3208" spans="1:11" s="116" customFormat="1" ht="15" x14ac:dyDescent="0.25">
      <c r="A3208" s="111"/>
      <c r="B3208" s="112" t="s">
        <v>129</v>
      </c>
      <c r="C3208" s="113"/>
      <c r="D3208" s="113"/>
      <c r="E3208" s="113"/>
      <c r="F3208" s="113"/>
      <c r="G3208" s="113"/>
      <c r="H3208" s="120">
        <f>'technical services'!H461</f>
        <v>0</v>
      </c>
      <c r="I3208" s="120">
        <f>'technical services'!I461</f>
        <v>0</v>
      </c>
      <c r="J3208" s="120">
        <f>'technical services'!J461</f>
        <v>0</v>
      </c>
      <c r="K3208" s="123">
        <f>'technical services'!K461</f>
        <v>0</v>
      </c>
    </row>
    <row r="3209" spans="1:11" x14ac:dyDescent="0.2">
      <c r="A3209" s="117"/>
      <c r="B3209" s="118"/>
      <c r="C3209" s="119"/>
      <c r="D3209" s="119"/>
      <c r="E3209" s="119"/>
      <c r="F3209" s="119"/>
      <c r="G3209" s="119"/>
      <c r="H3209" s="120">
        <f>'technical services'!H462</f>
        <v>0</v>
      </c>
      <c r="I3209" s="120">
        <f>'technical services'!I462</f>
        <v>0</v>
      </c>
      <c r="J3209" s="120">
        <f>'technical services'!J462</f>
        <v>0</v>
      </c>
      <c r="K3209" s="123">
        <f>'technical services'!K462</f>
        <v>0</v>
      </c>
    </row>
    <row r="3210" spans="1:11" x14ac:dyDescent="0.2">
      <c r="A3210" s="117" t="s">
        <v>1231</v>
      </c>
      <c r="B3210" s="118" t="s">
        <v>130</v>
      </c>
      <c r="C3210" s="119">
        <v>1421513</v>
      </c>
      <c r="D3210" s="119">
        <v>141419.88</v>
      </c>
      <c r="E3210" s="119">
        <v>737969.24</v>
      </c>
      <c r="F3210" s="119">
        <v>683543.76</v>
      </c>
      <c r="G3210" s="119">
        <v>51.91</v>
      </c>
      <c r="H3210" s="120">
        <f>'technical services'!H463</f>
        <v>0</v>
      </c>
      <c r="I3210" s="120">
        <f>'technical services'!I463</f>
        <v>1421513</v>
      </c>
      <c r="J3210" s="120">
        <f>'technical services'!J463</f>
        <v>1506803.78</v>
      </c>
      <c r="K3210" s="123">
        <f>'technical services'!K463</f>
        <v>1597212.0068000001</v>
      </c>
    </row>
    <row r="3211" spans="1:11" x14ac:dyDescent="0.2">
      <c r="A3211" s="117" t="s">
        <v>1232</v>
      </c>
      <c r="B3211" s="118" t="s">
        <v>131</v>
      </c>
      <c r="C3211" s="119">
        <v>164803</v>
      </c>
      <c r="D3211" s="119">
        <v>15643.76</v>
      </c>
      <c r="E3211" s="119">
        <v>35474.92</v>
      </c>
      <c r="F3211" s="119">
        <v>129328.08</v>
      </c>
      <c r="G3211" s="119">
        <v>21.52</v>
      </c>
      <c r="H3211" s="120">
        <f>'technical services'!H464</f>
        <v>0</v>
      </c>
      <c r="I3211" s="120">
        <f>'technical services'!I464</f>
        <v>164803</v>
      </c>
      <c r="J3211" s="120">
        <f>'technical services'!J464</f>
        <v>174691.18</v>
      </c>
      <c r="K3211" s="123">
        <f>'technical services'!K464</f>
        <v>185172.6508</v>
      </c>
    </row>
    <row r="3212" spans="1:11" x14ac:dyDescent="0.2">
      <c r="A3212" s="117" t="s">
        <v>1233</v>
      </c>
      <c r="B3212" s="118" t="s">
        <v>135</v>
      </c>
      <c r="C3212" s="119">
        <v>45456</v>
      </c>
      <c r="D3212" s="119">
        <v>0</v>
      </c>
      <c r="E3212" s="119">
        <v>0</v>
      </c>
      <c r="F3212" s="119">
        <v>45456</v>
      </c>
      <c r="G3212" s="119">
        <v>0</v>
      </c>
      <c r="H3212" s="120">
        <f>'technical services'!H465</f>
        <v>0</v>
      </c>
      <c r="I3212" s="120">
        <f>'technical services'!I465</f>
        <v>45456</v>
      </c>
      <c r="J3212" s="120">
        <f>'technical services'!J465</f>
        <v>48183.360000000001</v>
      </c>
      <c r="K3212" s="123">
        <f>'technical services'!K465</f>
        <v>51074.361600000004</v>
      </c>
    </row>
    <row r="3213" spans="1:11" x14ac:dyDescent="0.2">
      <c r="A3213" s="117" t="s">
        <v>1234</v>
      </c>
      <c r="B3213" s="118" t="s">
        <v>137</v>
      </c>
      <c r="C3213" s="119">
        <v>74463</v>
      </c>
      <c r="D3213" s="119">
        <v>6308.32</v>
      </c>
      <c r="E3213" s="119">
        <v>30947.040000000001</v>
      </c>
      <c r="F3213" s="119">
        <v>43515.96</v>
      </c>
      <c r="G3213" s="119">
        <v>41.56</v>
      </c>
      <c r="H3213" s="120">
        <f>'technical services'!H466</f>
        <v>0</v>
      </c>
      <c r="I3213" s="120">
        <f>'technical services'!I466</f>
        <v>74463</v>
      </c>
      <c r="J3213" s="120">
        <f>'technical services'!J466</f>
        <v>78930.78</v>
      </c>
      <c r="K3213" s="123">
        <f>'technical services'!K466</f>
        <v>83666.626799999998</v>
      </c>
    </row>
    <row r="3214" spans="1:11" x14ac:dyDescent="0.2">
      <c r="A3214" s="117" t="s">
        <v>1235</v>
      </c>
      <c r="B3214" s="118" t="s">
        <v>140</v>
      </c>
      <c r="C3214" s="119">
        <v>0</v>
      </c>
      <c r="D3214" s="119">
        <v>0</v>
      </c>
      <c r="E3214" s="119">
        <v>50673.17</v>
      </c>
      <c r="F3214" s="119">
        <v>-50673.17</v>
      </c>
      <c r="G3214" s="119">
        <v>0</v>
      </c>
      <c r="H3214" s="120">
        <f>'technical services'!H467</f>
        <v>0</v>
      </c>
      <c r="I3214" s="120">
        <f>'technical services'!I467</f>
        <v>0</v>
      </c>
      <c r="J3214" s="120">
        <f>'technical services'!J467</f>
        <v>0</v>
      </c>
      <c r="K3214" s="123">
        <f>'technical services'!K467</f>
        <v>0</v>
      </c>
    </row>
    <row r="3215" spans="1:11" x14ac:dyDescent="0.2">
      <c r="A3215" s="117" t="s">
        <v>1236</v>
      </c>
      <c r="B3215" s="118" t="s">
        <v>141</v>
      </c>
      <c r="C3215" s="119">
        <v>0</v>
      </c>
      <c r="D3215" s="119">
        <v>2076.36</v>
      </c>
      <c r="E3215" s="119">
        <v>5096.38</v>
      </c>
      <c r="F3215" s="119">
        <v>-5096.38</v>
      </c>
      <c r="G3215" s="119">
        <v>0</v>
      </c>
      <c r="H3215" s="120">
        <f>'technical services'!H468</f>
        <v>0</v>
      </c>
      <c r="I3215" s="120">
        <f>'technical services'!I468</f>
        <v>0</v>
      </c>
      <c r="J3215" s="120">
        <f>'technical services'!J468</f>
        <v>0</v>
      </c>
      <c r="K3215" s="123">
        <f>'technical services'!K468</f>
        <v>0</v>
      </c>
    </row>
    <row r="3216" spans="1:11" x14ac:dyDescent="0.2">
      <c r="A3216" s="117"/>
      <c r="B3216" s="118"/>
      <c r="C3216" s="119"/>
      <c r="D3216" s="119"/>
      <c r="E3216" s="119"/>
      <c r="F3216" s="119"/>
      <c r="G3216" s="119"/>
      <c r="H3216" s="120">
        <f>'technical services'!H469</f>
        <v>0</v>
      </c>
      <c r="I3216" s="120">
        <f>'technical services'!I469</f>
        <v>0</v>
      </c>
      <c r="J3216" s="120">
        <f>'technical services'!J469</f>
        <v>0</v>
      </c>
      <c r="K3216" s="123">
        <f>'technical services'!K469</f>
        <v>0</v>
      </c>
    </row>
    <row r="3217" spans="1:11" s="116" customFormat="1" ht="15" x14ac:dyDescent="0.25">
      <c r="A3217" s="111"/>
      <c r="B3217" s="112" t="s">
        <v>143</v>
      </c>
      <c r="C3217" s="113">
        <v>1706235</v>
      </c>
      <c r="D3217" s="113">
        <v>165448.32000000001</v>
      </c>
      <c r="E3217" s="113">
        <v>860160.75</v>
      </c>
      <c r="F3217" s="113">
        <v>846074.25</v>
      </c>
      <c r="G3217" s="113">
        <v>50.41</v>
      </c>
      <c r="H3217" s="120">
        <f>'technical services'!H470</f>
        <v>0</v>
      </c>
      <c r="I3217" s="120">
        <f>'technical services'!I470</f>
        <v>1706235</v>
      </c>
      <c r="J3217" s="120">
        <f>'technical services'!J470</f>
        <v>1808609.1</v>
      </c>
      <c r="K3217" s="123">
        <f>'technical services'!K470</f>
        <v>1917125.6460000002</v>
      </c>
    </row>
    <row r="3218" spans="1:11" s="116" customFormat="1" ht="15" x14ac:dyDescent="0.25">
      <c r="A3218" s="111"/>
      <c r="B3218" s="112"/>
      <c r="C3218" s="113"/>
      <c r="D3218" s="113"/>
      <c r="E3218" s="113"/>
      <c r="F3218" s="113"/>
      <c r="G3218" s="113"/>
      <c r="H3218" s="120">
        <f>'technical services'!H471</f>
        <v>0</v>
      </c>
      <c r="I3218" s="120">
        <f>'technical services'!I471</f>
        <v>0</v>
      </c>
      <c r="J3218" s="120">
        <f>'technical services'!J471</f>
        <v>0</v>
      </c>
      <c r="K3218" s="123">
        <f>'technical services'!K471</f>
        <v>0</v>
      </c>
    </row>
    <row r="3219" spans="1:11" s="116" customFormat="1" ht="15" x14ac:dyDescent="0.25">
      <c r="A3219" s="111"/>
      <c r="B3219" s="112" t="s">
        <v>144</v>
      </c>
      <c r="C3219" s="113"/>
      <c r="D3219" s="113"/>
      <c r="E3219" s="113"/>
      <c r="F3219" s="113"/>
      <c r="G3219" s="113"/>
      <c r="H3219" s="120">
        <f>'technical services'!H472</f>
        <v>0</v>
      </c>
      <c r="I3219" s="120">
        <f>'technical services'!I472</f>
        <v>0</v>
      </c>
      <c r="J3219" s="120">
        <f>'technical services'!J472</f>
        <v>0</v>
      </c>
      <c r="K3219" s="123">
        <f>'technical services'!K472</f>
        <v>0</v>
      </c>
    </row>
    <row r="3220" spans="1:11" x14ac:dyDescent="0.2">
      <c r="A3220" s="117"/>
      <c r="B3220" s="118"/>
      <c r="C3220" s="119"/>
      <c r="D3220" s="119"/>
      <c r="E3220" s="119"/>
      <c r="F3220" s="119"/>
      <c r="G3220" s="119"/>
      <c r="H3220" s="120">
        <f>'technical services'!H473</f>
        <v>0</v>
      </c>
      <c r="I3220" s="120">
        <f>'technical services'!I473</f>
        <v>0</v>
      </c>
      <c r="J3220" s="120">
        <f>'technical services'!J473</f>
        <v>0</v>
      </c>
      <c r="K3220" s="123">
        <f>'technical services'!K473</f>
        <v>0</v>
      </c>
    </row>
    <row r="3221" spans="1:11" x14ac:dyDescent="0.2">
      <c r="A3221" s="117" t="s">
        <v>1237</v>
      </c>
      <c r="B3221" s="118" t="s">
        <v>145</v>
      </c>
      <c r="C3221" s="119">
        <v>457</v>
      </c>
      <c r="D3221" s="119">
        <v>70</v>
      </c>
      <c r="E3221" s="119">
        <v>332.5</v>
      </c>
      <c r="F3221" s="119">
        <v>124.5</v>
      </c>
      <c r="G3221" s="119">
        <v>72.75</v>
      </c>
      <c r="H3221" s="120">
        <f>'technical services'!H474</f>
        <v>0</v>
      </c>
      <c r="I3221" s="120">
        <f>'technical services'!I474</f>
        <v>457</v>
      </c>
      <c r="J3221" s="120">
        <f>'technical services'!J474</f>
        <v>484.42</v>
      </c>
      <c r="K3221" s="123">
        <f>'technical services'!K474</f>
        <v>513.48519999999996</v>
      </c>
    </row>
    <row r="3222" spans="1:11" x14ac:dyDescent="0.2">
      <c r="A3222" s="117" t="s">
        <v>1238</v>
      </c>
      <c r="B3222" s="118" t="s">
        <v>146</v>
      </c>
      <c r="C3222" s="119">
        <v>67190</v>
      </c>
      <c r="D3222" s="119">
        <v>6498.6</v>
      </c>
      <c r="E3222" s="119">
        <v>24603.599999999999</v>
      </c>
      <c r="F3222" s="119">
        <v>42586.400000000001</v>
      </c>
      <c r="G3222" s="119">
        <v>36.61</v>
      </c>
      <c r="H3222" s="120">
        <f>'technical services'!H475</f>
        <v>0</v>
      </c>
      <c r="I3222" s="120">
        <f>'technical services'!I475</f>
        <v>67190</v>
      </c>
      <c r="J3222" s="120">
        <f>'technical services'!J475</f>
        <v>71221.399999999994</v>
      </c>
      <c r="K3222" s="123">
        <f>'technical services'!K475</f>
        <v>75494.683999999994</v>
      </c>
    </row>
    <row r="3223" spans="1:11" x14ac:dyDescent="0.2">
      <c r="A3223" s="117" t="s">
        <v>1239</v>
      </c>
      <c r="B3223" s="118" t="s">
        <v>147</v>
      </c>
      <c r="C3223" s="119">
        <v>312732</v>
      </c>
      <c r="D3223" s="119">
        <v>29956.639999999999</v>
      </c>
      <c r="E3223" s="119">
        <v>159802.85999999999</v>
      </c>
      <c r="F3223" s="119">
        <v>152929.14000000001</v>
      </c>
      <c r="G3223" s="119">
        <v>51.09</v>
      </c>
      <c r="H3223" s="120">
        <f>'technical services'!H476</f>
        <v>0</v>
      </c>
      <c r="I3223" s="120">
        <f>'technical services'!I476</f>
        <v>312732</v>
      </c>
      <c r="J3223" s="120">
        <f>'technical services'!J476</f>
        <v>331495.92</v>
      </c>
      <c r="K3223" s="123">
        <f>'technical services'!K476</f>
        <v>351385.6752</v>
      </c>
    </row>
    <row r="3224" spans="1:11" x14ac:dyDescent="0.2">
      <c r="A3224" s="117" t="s">
        <v>1240</v>
      </c>
      <c r="B3224" s="118" t="s">
        <v>148</v>
      </c>
      <c r="C3224" s="119">
        <v>10776</v>
      </c>
      <c r="D3224" s="119">
        <v>1184.76</v>
      </c>
      <c r="E3224" s="119">
        <v>5646.36</v>
      </c>
      <c r="F3224" s="119">
        <v>5129.6400000000003</v>
      </c>
      <c r="G3224" s="119">
        <v>52.39</v>
      </c>
      <c r="H3224" s="120">
        <f>'technical services'!H477</f>
        <v>0</v>
      </c>
      <c r="I3224" s="120">
        <f>'technical services'!I477</f>
        <v>10776</v>
      </c>
      <c r="J3224" s="120">
        <f>'technical services'!J477</f>
        <v>11422.56</v>
      </c>
      <c r="K3224" s="123">
        <f>'technical services'!K477</f>
        <v>12107.9136</v>
      </c>
    </row>
    <row r="3225" spans="1:11" x14ac:dyDescent="0.2">
      <c r="A3225" s="117"/>
      <c r="B3225" s="118"/>
      <c r="C3225" s="119"/>
      <c r="D3225" s="119"/>
      <c r="E3225" s="119"/>
      <c r="F3225" s="119"/>
      <c r="G3225" s="119"/>
      <c r="H3225" s="120">
        <f>'technical services'!H478</f>
        <v>0</v>
      </c>
      <c r="I3225" s="120">
        <f>'technical services'!I478</f>
        <v>0</v>
      </c>
      <c r="J3225" s="120">
        <f>'technical services'!J478</f>
        <v>0</v>
      </c>
      <c r="K3225" s="123">
        <f>'technical services'!K478</f>
        <v>0</v>
      </c>
    </row>
    <row r="3226" spans="1:11" s="116" customFormat="1" ht="15" x14ac:dyDescent="0.25">
      <c r="A3226" s="111"/>
      <c r="B3226" s="112" t="s">
        <v>149</v>
      </c>
      <c r="C3226" s="113">
        <v>391155</v>
      </c>
      <c r="D3226" s="113">
        <v>37710</v>
      </c>
      <c r="E3226" s="113">
        <v>190385.32</v>
      </c>
      <c r="F3226" s="113">
        <v>200769.68</v>
      </c>
      <c r="G3226" s="113">
        <v>48.67</v>
      </c>
      <c r="H3226" s="120">
        <f>'technical services'!H479</f>
        <v>0</v>
      </c>
      <c r="I3226" s="120">
        <f>'technical services'!I479</f>
        <v>391155</v>
      </c>
      <c r="J3226" s="120">
        <f>'technical services'!J479</f>
        <v>414624.3</v>
      </c>
      <c r="K3226" s="123">
        <f>'technical services'!K479</f>
        <v>439501.75799999997</v>
      </c>
    </row>
    <row r="3227" spans="1:11" s="116" customFormat="1" ht="15" x14ac:dyDescent="0.25">
      <c r="A3227" s="111"/>
      <c r="B3227" s="112"/>
      <c r="C3227" s="113"/>
      <c r="D3227" s="113"/>
      <c r="E3227" s="113"/>
      <c r="F3227" s="113"/>
      <c r="G3227" s="113"/>
      <c r="H3227" s="120">
        <f>'technical services'!H480</f>
        <v>0</v>
      </c>
      <c r="I3227" s="120">
        <f>'technical services'!I480</f>
        <v>0</v>
      </c>
      <c r="J3227" s="120">
        <f>'technical services'!J480</f>
        <v>0</v>
      </c>
      <c r="K3227" s="123">
        <f>'technical services'!K480</f>
        <v>0</v>
      </c>
    </row>
    <row r="3228" spans="1:11" s="116" customFormat="1" ht="15" x14ac:dyDescent="0.25">
      <c r="A3228" s="111"/>
      <c r="B3228" s="112" t="s">
        <v>150</v>
      </c>
      <c r="C3228" s="113"/>
      <c r="D3228" s="113"/>
      <c r="E3228" s="113"/>
      <c r="F3228" s="113"/>
      <c r="G3228" s="113"/>
      <c r="H3228" s="120">
        <f>'technical services'!H481</f>
        <v>0</v>
      </c>
      <c r="I3228" s="120">
        <f>'technical services'!I481</f>
        <v>0</v>
      </c>
      <c r="J3228" s="120">
        <f>'technical services'!J481</f>
        <v>0</v>
      </c>
      <c r="K3228" s="123">
        <f>'technical services'!K481</f>
        <v>0</v>
      </c>
    </row>
    <row r="3229" spans="1:11" x14ac:dyDescent="0.2">
      <c r="A3229" s="117"/>
      <c r="B3229" s="118"/>
      <c r="C3229" s="119"/>
      <c r="D3229" s="119"/>
      <c r="E3229" s="119"/>
      <c r="F3229" s="119"/>
      <c r="G3229" s="119"/>
      <c r="H3229" s="120">
        <f>'technical services'!H482</f>
        <v>0</v>
      </c>
      <c r="I3229" s="120">
        <f>'technical services'!I482</f>
        <v>0</v>
      </c>
      <c r="J3229" s="120">
        <f>'technical services'!J482</f>
        <v>0</v>
      </c>
      <c r="K3229" s="123">
        <f>'technical services'!K482</f>
        <v>0</v>
      </c>
    </row>
    <row r="3230" spans="1:11" x14ac:dyDescent="0.2">
      <c r="A3230" s="117" t="s">
        <v>1241</v>
      </c>
      <c r="B3230" s="118" t="s">
        <v>151</v>
      </c>
      <c r="C3230" s="119">
        <v>28414</v>
      </c>
      <c r="D3230" s="119">
        <v>0</v>
      </c>
      <c r="E3230" s="119">
        <v>0</v>
      </c>
      <c r="F3230" s="119">
        <v>28414</v>
      </c>
      <c r="G3230" s="119">
        <v>0</v>
      </c>
      <c r="H3230" s="120">
        <f>'technical services'!H483</f>
        <v>0</v>
      </c>
      <c r="I3230" s="120">
        <f>'technical services'!I483</f>
        <v>28414</v>
      </c>
      <c r="J3230" s="120">
        <f>'technical services'!J483</f>
        <v>30118.84</v>
      </c>
      <c r="K3230" s="123">
        <f>'technical services'!K483</f>
        <v>31925.970399999998</v>
      </c>
    </row>
    <row r="3231" spans="1:11" x14ac:dyDescent="0.2">
      <c r="A3231" s="117" t="s">
        <v>1242</v>
      </c>
      <c r="B3231" s="118" t="s">
        <v>152</v>
      </c>
      <c r="C3231" s="119">
        <v>39940</v>
      </c>
      <c r="D3231" s="119">
        <v>0</v>
      </c>
      <c r="E3231" s="119">
        <v>0</v>
      </c>
      <c r="F3231" s="119">
        <v>39940</v>
      </c>
      <c r="G3231" s="119">
        <v>0</v>
      </c>
      <c r="H3231" s="120">
        <f>'technical services'!H484</f>
        <v>0</v>
      </c>
      <c r="I3231" s="120">
        <f>'technical services'!I484</f>
        <v>39940</v>
      </c>
      <c r="J3231" s="120">
        <f>'technical services'!J484</f>
        <v>42336.4</v>
      </c>
      <c r="K3231" s="123">
        <f>'technical services'!K484</f>
        <v>44876.584000000003</v>
      </c>
    </row>
    <row r="3232" spans="1:11" x14ac:dyDescent="0.2">
      <c r="A3232" s="117" t="s">
        <v>1243</v>
      </c>
      <c r="B3232" s="118" t="s">
        <v>153</v>
      </c>
      <c r="C3232" s="119">
        <v>27092</v>
      </c>
      <c r="D3232" s="119">
        <v>0</v>
      </c>
      <c r="E3232" s="119">
        <v>0</v>
      </c>
      <c r="F3232" s="119">
        <v>27092</v>
      </c>
      <c r="G3232" s="119">
        <v>0</v>
      </c>
      <c r="H3232" s="120">
        <f>'technical services'!H485</f>
        <v>0</v>
      </c>
      <c r="I3232" s="120">
        <f>'technical services'!I485</f>
        <v>27092</v>
      </c>
      <c r="J3232" s="120">
        <f>'technical services'!J485</f>
        <v>28717.52</v>
      </c>
      <c r="K3232" s="123">
        <f>'technical services'!K485</f>
        <v>30440.571199999998</v>
      </c>
    </row>
    <row r="3233" spans="1:11" x14ac:dyDescent="0.2">
      <c r="A3233" s="117"/>
      <c r="B3233" s="118"/>
      <c r="C3233" s="119"/>
      <c r="D3233" s="119"/>
      <c r="E3233" s="119"/>
      <c r="F3233" s="119"/>
      <c r="G3233" s="119"/>
      <c r="H3233" s="120">
        <f>'technical services'!H486</f>
        <v>0</v>
      </c>
      <c r="I3233" s="120">
        <f>'technical services'!I486</f>
        <v>0</v>
      </c>
      <c r="J3233" s="120">
        <f>'technical services'!J486</f>
        <v>0</v>
      </c>
      <c r="K3233" s="123">
        <f>'technical services'!K486</f>
        <v>0</v>
      </c>
    </row>
    <row r="3234" spans="1:11" s="116" customFormat="1" ht="15" x14ac:dyDescent="0.25">
      <c r="A3234" s="111"/>
      <c r="B3234" s="112" t="s">
        <v>154</v>
      </c>
      <c r="C3234" s="113">
        <v>95446</v>
      </c>
      <c r="D3234" s="113">
        <v>0</v>
      </c>
      <c r="E3234" s="113">
        <v>0</v>
      </c>
      <c r="F3234" s="113">
        <v>95446</v>
      </c>
      <c r="G3234" s="113">
        <v>0</v>
      </c>
      <c r="H3234" s="120">
        <f>'technical services'!H487</f>
        <v>0</v>
      </c>
      <c r="I3234" s="120">
        <f>'technical services'!I487</f>
        <v>95446</v>
      </c>
      <c r="J3234" s="120">
        <f>'technical services'!J487</f>
        <v>101172.76</v>
      </c>
      <c r="K3234" s="123">
        <f>'technical services'!K487</f>
        <v>107243.1256</v>
      </c>
    </row>
    <row r="3235" spans="1:11" s="116" customFormat="1" ht="15" x14ac:dyDescent="0.25">
      <c r="A3235" s="111"/>
      <c r="B3235" s="112"/>
      <c r="C3235" s="113"/>
      <c r="D3235" s="113"/>
      <c r="E3235" s="113"/>
      <c r="F3235" s="113"/>
      <c r="G3235" s="113"/>
      <c r="H3235" s="120">
        <f>'technical services'!H488</f>
        <v>0</v>
      </c>
      <c r="I3235" s="120">
        <f>'technical services'!I488</f>
        <v>0</v>
      </c>
      <c r="J3235" s="120">
        <f>'technical services'!J488</f>
        <v>0</v>
      </c>
      <c r="K3235" s="123">
        <f>'technical services'!K488</f>
        <v>0</v>
      </c>
    </row>
    <row r="3236" spans="1:11" s="116" customFormat="1" ht="15" x14ac:dyDescent="0.25">
      <c r="A3236" s="111"/>
      <c r="B3236" s="112" t="s">
        <v>155</v>
      </c>
      <c r="C3236" s="113">
        <v>2192836</v>
      </c>
      <c r="D3236" s="113">
        <v>203158.32</v>
      </c>
      <c r="E3236" s="113">
        <v>1050546.07</v>
      </c>
      <c r="F3236" s="113">
        <v>1142289.93</v>
      </c>
      <c r="G3236" s="113">
        <v>47.9</v>
      </c>
      <c r="H3236" s="120">
        <f>'technical services'!H489</f>
        <v>0</v>
      </c>
      <c r="I3236" s="120">
        <f>'technical services'!I489</f>
        <v>2192836</v>
      </c>
      <c r="J3236" s="120">
        <f>'technical services'!J489</f>
        <v>2324406.16</v>
      </c>
      <c r="K3236" s="123">
        <f>'technical services'!K489</f>
        <v>2463870.5296</v>
      </c>
    </row>
    <row r="3237" spans="1:11" s="116" customFormat="1" ht="15" x14ac:dyDescent="0.25">
      <c r="A3237" s="111"/>
      <c r="B3237" s="112"/>
      <c r="C3237" s="113"/>
      <c r="D3237" s="113"/>
      <c r="E3237" s="113"/>
      <c r="F3237" s="113"/>
      <c r="G3237" s="113"/>
      <c r="H3237" s="120">
        <f>'technical services'!H490</f>
        <v>0</v>
      </c>
      <c r="I3237" s="120">
        <f>'technical services'!I490</f>
        <v>0</v>
      </c>
      <c r="J3237" s="120">
        <f>'technical services'!J490</f>
        <v>0</v>
      </c>
      <c r="K3237" s="123">
        <f>'technical services'!K490</f>
        <v>0</v>
      </c>
    </row>
    <row r="3238" spans="1:11" s="116" customFormat="1" ht="15" x14ac:dyDescent="0.25">
      <c r="A3238" s="111"/>
      <c r="B3238" s="112" t="s">
        <v>156</v>
      </c>
      <c r="C3238" s="113">
        <v>2192836</v>
      </c>
      <c r="D3238" s="113">
        <v>203158.32</v>
      </c>
      <c r="E3238" s="113">
        <v>1050546.07</v>
      </c>
      <c r="F3238" s="113">
        <v>1142289.93</v>
      </c>
      <c r="G3238" s="113">
        <v>47.9</v>
      </c>
      <c r="H3238" s="120">
        <f>'technical services'!H491</f>
        <v>0</v>
      </c>
      <c r="I3238" s="120">
        <f>'technical services'!I491</f>
        <v>2192836</v>
      </c>
      <c r="J3238" s="120">
        <f>'technical services'!J491</f>
        <v>2324406.16</v>
      </c>
      <c r="K3238" s="123">
        <f>'technical services'!K491</f>
        <v>2463870.5296</v>
      </c>
    </row>
    <row r="3239" spans="1:11" s="116" customFormat="1" ht="15" x14ac:dyDescent="0.25">
      <c r="A3239" s="111"/>
      <c r="B3239" s="112"/>
      <c r="C3239" s="113"/>
      <c r="D3239" s="113"/>
      <c r="E3239" s="113"/>
      <c r="F3239" s="113"/>
      <c r="G3239" s="113"/>
      <c r="H3239" s="120">
        <f>'technical services'!H492</f>
        <v>0</v>
      </c>
      <c r="I3239" s="120">
        <f>'technical services'!I492</f>
        <v>0</v>
      </c>
      <c r="J3239" s="120">
        <f>'technical services'!J492</f>
        <v>0</v>
      </c>
      <c r="K3239" s="123">
        <f>'technical services'!K492</f>
        <v>0</v>
      </c>
    </row>
    <row r="3240" spans="1:11" s="116" customFormat="1" ht="15" x14ac:dyDescent="0.25">
      <c r="A3240" s="111"/>
      <c r="B3240" s="112" t="s">
        <v>218</v>
      </c>
      <c r="C3240" s="113"/>
      <c r="D3240" s="113"/>
      <c r="E3240" s="113"/>
      <c r="F3240" s="113"/>
      <c r="G3240" s="113"/>
      <c r="H3240" s="120">
        <f>'technical services'!H493</f>
        <v>0</v>
      </c>
      <c r="I3240" s="120">
        <f>'technical services'!I493</f>
        <v>0</v>
      </c>
      <c r="J3240" s="120">
        <f>'technical services'!J493</f>
        <v>0</v>
      </c>
      <c r="K3240" s="123">
        <f>'technical services'!K493</f>
        <v>0</v>
      </c>
    </row>
    <row r="3241" spans="1:11" x14ac:dyDescent="0.2">
      <c r="A3241" s="117"/>
      <c r="B3241" s="118"/>
      <c r="C3241" s="119"/>
      <c r="D3241" s="119"/>
      <c r="E3241" s="119"/>
      <c r="F3241" s="119"/>
      <c r="G3241" s="119"/>
      <c r="H3241" s="120">
        <f>'technical services'!H494</f>
        <v>0</v>
      </c>
      <c r="I3241" s="120">
        <f>'technical services'!I494</f>
        <v>0</v>
      </c>
      <c r="J3241" s="120">
        <f>'technical services'!J494</f>
        <v>0</v>
      </c>
      <c r="K3241" s="123">
        <f>'technical services'!K494</f>
        <v>0</v>
      </c>
    </row>
    <row r="3242" spans="1:11" x14ac:dyDescent="0.2">
      <c r="A3242" s="117" t="s">
        <v>1244</v>
      </c>
      <c r="B3242" s="118" t="s">
        <v>243</v>
      </c>
      <c r="C3242" s="119">
        <v>47298</v>
      </c>
      <c r="D3242" s="119">
        <v>1628.89</v>
      </c>
      <c r="E3242" s="119">
        <v>8301.58</v>
      </c>
      <c r="F3242" s="119">
        <v>38996.42</v>
      </c>
      <c r="G3242" s="119">
        <v>17.55</v>
      </c>
      <c r="H3242" s="120">
        <f>'technical services'!H495</f>
        <v>0</v>
      </c>
      <c r="I3242" s="120">
        <f>'technical services'!I495</f>
        <v>47298</v>
      </c>
      <c r="J3242" s="120">
        <f>'technical services'!J495</f>
        <v>50135.88</v>
      </c>
      <c r="K3242" s="123">
        <f>'technical services'!K495</f>
        <v>53144.032800000001</v>
      </c>
    </row>
    <row r="3243" spans="1:11" x14ac:dyDescent="0.2">
      <c r="A3243" s="117" t="s">
        <v>1245</v>
      </c>
      <c r="B3243" s="118" t="s">
        <v>244</v>
      </c>
      <c r="C3243" s="119">
        <v>11280</v>
      </c>
      <c r="D3243" s="119">
        <v>1800</v>
      </c>
      <c r="E3243" s="119">
        <v>2250</v>
      </c>
      <c r="F3243" s="119">
        <v>9030</v>
      </c>
      <c r="G3243" s="119">
        <v>19.940000000000001</v>
      </c>
      <c r="H3243" s="120">
        <f>'technical services'!H496</f>
        <v>0</v>
      </c>
      <c r="I3243" s="120">
        <f>'technical services'!I496</f>
        <v>11280</v>
      </c>
      <c r="J3243" s="120">
        <f>'technical services'!J496</f>
        <v>11956.8</v>
      </c>
      <c r="K3243" s="123">
        <f>'technical services'!K496</f>
        <v>12674.207999999999</v>
      </c>
    </row>
    <row r="3244" spans="1:11" x14ac:dyDescent="0.2">
      <c r="A3244" s="117"/>
      <c r="B3244" s="118"/>
      <c r="C3244" s="119"/>
      <c r="D3244" s="119"/>
      <c r="E3244" s="119"/>
      <c r="F3244" s="119"/>
      <c r="G3244" s="119"/>
      <c r="H3244" s="120">
        <f>'technical services'!H497</f>
        <v>0</v>
      </c>
      <c r="I3244" s="120">
        <f>'technical services'!I497</f>
        <v>0</v>
      </c>
      <c r="J3244" s="120">
        <f>'technical services'!J497</f>
        <v>0</v>
      </c>
      <c r="K3244" s="123">
        <f>'technical services'!K497</f>
        <v>0</v>
      </c>
    </row>
    <row r="3245" spans="1:11" s="116" customFormat="1" ht="15" x14ac:dyDescent="0.25">
      <c r="A3245" s="111"/>
      <c r="B3245" s="112" t="s">
        <v>250</v>
      </c>
      <c r="C3245" s="113">
        <v>58578</v>
      </c>
      <c r="D3245" s="113">
        <v>3428.89</v>
      </c>
      <c r="E3245" s="113">
        <v>10551.58</v>
      </c>
      <c r="F3245" s="113">
        <v>48026.42</v>
      </c>
      <c r="G3245" s="113">
        <v>18.010000000000002</v>
      </c>
      <c r="H3245" s="120">
        <f>'technical services'!H498</f>
        <v>0</v>
      </c>
      <c r="I3245" s="120">
        <f>'technical services'!I498</f>
        <v>58578</v>
      </c>
      <c r="J3245" s="120">
        <f>'technical services'!J498</f>
        <v>62092.68</v>
      </c>
      <c r="K3245" s="123">
        <f>'technical services'!K498</f>
        <v>65818.2408</v>
      </c>
    </row>
    <row r="3246" spans="1:11" x14ac:dyDescent="0.2">
      <c r="A3246" s="117"/>
      <c r="B3246" s="118"/>
      <c r="C3246" s="119"/>
      <c r="D3246" s="119"/>
      <c r="E3246" s="119"/>
      <c r="F3246" s="119"/>
      <c r="G3246" s="119"/>
      <c r="H3246" s="120">
        <f>'technical services'!H499</f>
        <v>0</v>
      </c>
      <c r="I3246" s="120">
        <f>'technical services'!I499</f>
        <v>0</v>
      </c>
      <c r="J3246" s="120">
        <f>'technical services'!J499</f>
        <v>0</v>
      </c>
      <c r="K3246" s="123">
        <f>'technical services'!K499</f>
        <v>0</v>
      </c>
    </row>
    <row r="3247" spans="1:11" s="116" customFormat="1" ht="15" x14ac:dyDescent="0.25">
      <c r="A3247" s="111"/>
      <c r="B3247" s="112" t="s">
        <v>281</v>
      </c>
      <c r="C3247" s="113">
        <v>2251414</v>
      </c>
      <c r="D3247" s="113">
        <v>206587.21</v>
      </c>
      <c r="E3247" s="113">
        <v>1061097.6499999999</v>
      </c>
      <c r="F3247" s="113">
        <v>1190316.3500000001</v>
      </c>
      <c r="G3247" s="113">
        <v>47.13</v>
      </c>
      <c r="H3247" s="120">
        <f>'technical services'!H500</f>
        <v>0</v>
      </c>
      <c r="I3247" s="120">
        <f>'technical services'!I500</f>
        <v>2251414</v>
      </c>
      <c r="J3247" s="120">
        <f>'technical services'!J500</f>
        <v>2386498.8400000003</v>
      </c>
      <c r="K3247" s="123">
        <f>'technical services'!K500</f>
        <v>2529688.7703999998</v>
      </c>
    </row>
    <row r="3248" spans="1:11" ht="15" thickBot="1" x14ac:dyDescent="0.25">
      <c r="A3248" s="136"/>
      <c r="B3248" s="137"/>
      <c r="C3248" s="138"/>
      <c r="D3248" s="138"/>
      <c r="E3248" s="138"/>
      <c r="F3248" s="138"/>
      <c r="G3248" s="138"/>
      <c r="H3248" s="139"/>
      <c r="I3248" s="139"/>
      <c r="J3248" s="139"/>
      <c r="K3248" s="140"/>
    </row>
    <row r="3251" spans="6:6" ht="15" x14ac:dyDescent="0.25">
      <c r="F3251" s="144"/>
    </row>
  </sheetData>
  <autoFilter ref="A1:L3251"/>
  <pageMargins left="0.70866141732283472" right="0.70866141732283472" top="0.74803149606299213" bottom="0.74803149606299213" header="0.31496062992125984" footer="0.31496062992125984"/>
  <pageSetup paperSize="9" scale="40" orientation="portrait" horizontalDpi="4294967293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7"/>
  <sheetViews>
    <sheetView topLeftCell="A256" workbookViewId="0">
      <selection activeCell="H260" sqref="H260"/>
    </sheetView>
  </sheetViews>
  <sheetFormatPr defaultRowHeight="15" x14ac:dyDescent="0.25"/>
  <cols>
    <col min="1" max="1" width="26.7109375" customWidth="1"/>
    <col min="2" max="2" width="54.7109375" customWidth="1"/>
    <col min="3" max="3" width="11.42578125" customWidth="1"/>
    <col min="4" max="4" width="14.140625" customWidth="1"/>
    <col min="5" max="5" width="15.5703125" customWidth="1"/>
    <col min="6" max="6" width="13" customWidth="1"/>
    <col min="8" max="8" width="12" style="14" customWidth="1"/>
    <col min="9" max="9" width="13.140625" style="14" customWidth="1"/>
    <col min="10" max="10" width="12.7109375" style="14" customWidth="1"/>
    <col min="11" max="11" width="13.28515625" style="14" customWidth="1"/>
  </cols>
  <sheetData>
    <row r="1" spans="1:11" s="4" customFormat="1" ht="45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2" t="s">
        <v>1246</v>
      </c>
      <c r="I1" s="28" t="s">
        <v>1272</v>
      </c>
      <c r="J1" s="29" t="s">
        <v>1263</v>
      </c>
      <c r="K1" s="29" t="s">
        <v>1273</v>
      </c>
    </row>
    <row r="2" spans="1:11" x14ac:dyDescent="0.25">
      <c r="A2" s="5"/>
      <c r="B2" s="6" t="s">
        <v>551</v>
      </c>
      <c r="C2" s="7"/>
      <c r="D2" s="7"/>
      <c r="E2" s="7"/>
      <c r="F2" s="7"/>
      <c r="G2" s="7"/>
      <c r="H2" s="13"/>
      <c r="I2" s="13"/>
      <c r="J2" s="13"/>
      <c r="K2" s="13"/>
    </row>
    <row r="3" spans="1:11" x14ac:dyDescent="0.25">
      <c r="A3" s="5"/>
      <c r="B3" s="6" t="s">
        <v>92</v>
      </c>
      <c r="C3" s="7"/>
      <c r="D3" s="7"/>
      <c r="E3" s="7"/>
      <c r="F3" s="7"/>
      <c r="G3" s="7"/>
      <c r="H3" s="13"/>
      <c r="I3" s="13"/>
      <c r="J3" s="13"/>
      <c r="K3" s="13"/>
    </row>
    <row r="4" spans="1:11" x14ac:dyDescent="0.25">
      <c r="A4" s="5"/>
      <c r="B4" s="6" t="s">
        <v>93</v>
      </c>
      <c r="C4" s="7"/>
      <c r="D4" s="7"/>
      <c r="E4" s="7"/>
      <c r="F4" s="7"/>
      <c r="G4" s="7"/>
      <c r="H4" s="13"/>
      <c r="I4" s="13"/>
      <c r="J4" s="13"/>
      <c r="K4" s="13"/>
    </row>
    <row r="5" spans="1:11" x14ac:dyDescent="0.25">
      <c r="A5" s="5"/>
      <c r="B5" s="6" t="s">
        <v>94</v>
      </c>
      <c r="C5" s="7"/>
      <c r="D5" s="7"/>
      <c r="E5" s="7"/>
      <c r="F5" s="7"/>
      <c r="G5" s="7"/>
      <c r="H5" s="13"/>
      <c r="I5" s="13"/>
      <c r="J5" s="13"/>
      <c r="K5" s="13"/>
    </row>
    <row r="6" spans="1:11" x14ac:dyDescent="0.25">
      <c r="A6" s="5"/>
      <c r="B6" s="6" t="s">
        <v>95</v>
      </c>
      <c r="C6" s="7"/>
      <c r="D6" s="7"/>
      <c r="E6" s="7"/>
      <c r="F6" s="7"/>
      <c r="G6" s="7"/>
      <c r="H6" s="13"/>
      <c r="I6" s="13"/>
      <c r="J6" s="13"/>
      <c r="K6" s="13"/>
    </row>
    <row r="7" spans="1:11" x14ac:dyDescent="0.25">
      <c r="A7" s="5"/>
      <c r="B7" s="6" t="s">
        <v>96</v>
      </c>
      <c r="C7" s="7"/>
      <c r="D7" s="7"/>
      <c r="E7" s="7"/>
      <c r="F7" s="7"/>
      <c r="G7" s="7"/>
      <c r="H7" s="13"/>
      <c r="I7" s="13"/>
      <c r="J7" s="13"/>
      <c r="K7" s="13"/>
    </row>
    <row r="8" spans="1:11" x14ac:dyDescent="0.25">
      <c r="A8" s="5"/>
      <c r="B8" s="6"/>
      <c r="C8" s="7"/>
      <c r="D8" s="7"/>
      <c r="E8" s="7"/>
      <c r="F8" s="7"/>
      <c r="G8" s="7"/>
      <c r="H8" s="13"/>
      <c r="I8" s="13"/>
      <c r="J8" s="13"/>
      <c r="K8" s="13"/>
    </row>
    <row r="9" spans="1:11" x14ac:dyDescent="0.25">
      <c r="A9" s="9" t="s">
        <v>552</v>
      </c>
      <c r="B9" s="10" t="s">
        <v>97</v>
      </c>
      <c r="C9" s="11">
        <v>1369345</v>
      </c>
      <c r="D9" s="11">
        <v>83525.240000000005</v>
      </c>
      <c r="E9" s="11">
        <v>250575.72</v>
      </c>
      <c r="F9" s="11">
        <v>1118769.28</v>
      </c>
      <c r="G9" s="11">
        <v>18.29</v>
      </c>
      <c r="H9" s="13">
        <f>-40000+-123162</f>
        <v>-163162</v>
      </c>
      <c r="I9" s="13">
        <f>C9+H9</f>
        <v>1206183</v>
      </c>
      <c r="J9" s="13">
        <f>I9*6/100+I9</f>
        <v>1278553.98</v>
      </c>
      <c r="K9" s="13">
        <f>J9*6/100+J9</f>
        <v>1355267.2187999999</v>
      </c>
    </row>
    <row r="10" spans="1:11" x14ac:dyDescent="0.25">
      <c r="A10" s="9" t="s">
        <v>553</v>
      </c>
      <c r="B10" s="10" t="s">
        <v>98</v>
      </c>
      <c r="C10" s="11">
        <v>31293</v>
      </c>
      <c r="D10" s="11">
        <v>0</v>
      </c>
      <c r="E10" s="11">
        <v>0</v>
      </c>
      <c r="F10" s="11">
        <v>31293</v>
      </c>
      <c r="G10" s="11">
        <v>0</v>
      </c>
      <c r="H10" s="13"/>
      <c r="I10" s="13">
        <f t="shared" ref="I10:I73" si="0">C10+H10</f>
        <v>31293</v>
      </c>
      <c r="J10" s="13">
        <f t="shared" ref="J10:K10" si="1">I10*6/100+I10</f>
        <v>33170.58</v>
      </c>
      <c r="K10" s="13">
        <f t="shared" si="1"/>
        <v>35160.8148</v>
      </c>
    </row>
    <row r="11" spans="1:11" s="18" customFormat="1" x14ac:dyDescent="0.25">
      <c r="A11" s="15" t="s">
        <v>554</v>
      </c>
      <c r="B11" s="16" t="s">
        <v>99</v>
      </c>
      <c r="C11" s="17">
        <v>0</v>
      </c>
      <c r="D11" s="17">
        <v>3333.33</v>
      </c>
      <c r="E11" s="17">
        <v>9999.99</v>
      </c>
      <c r="F11" s="17">
        <v>-9999.99</v>
      </c>
      <c r="G11" s="17">
        <v>0</v>
      </c>
      <c r="H11" s="19">
        <f>D11*12</f>
        <v>39999.96</v>
      </c>
      <c r="I11" s="19">
        <f t="shared" si="0"/>
        <v>39999.96</v>
      </c>
      <c r="J11" s="19">
        <f t="shared" ref="J11:K11" si="2">I11*6/100+I11</f>
        <v>42399.957600000002</v>
      </c>
      <c r="K11" s="19">
        <f t="shared" si="2"/>
        <v>44943.955055999999</v>
      </c>
    </row>
    <row r="12" spans="1:11" x14ac:dyDescent="0.25">
      <c r="A12" s="9"/>
      <c r="B12" s="10"/>
      <c r="C12" s="11"/>
      <c r="D12" s="11"/>
      <c r="E12" s="11"/>
      <c r="F12" s="11"/>
      <c r="G12" s="11"/>
      <c r="H12" s="13"/>
      <c r="I12" s="13"/>
      <c r="J12" s="13"/>
      <c r="K12" s="13"/>
    </row>
    <row r="13" spans="1:11" s="70" customFormat="1" x14ac:dyDescent="0.25">
      <c r="A13" s="5"/>
      <c r="B13" s="6" t="s">
        <v>100</v>
      </c>
      <c r="C13" s="7">
        <v>1400638</v>
      </c>
      <c r="D13" s="7">
        <v>86858.57</v>
      </c>
      <c r="E13" s="7">
        <v>260575.71</v>
      </c>
      <c r="F13" s="7">
        <v>1140062.29</v>
      </c>
      <c r="G13" s="7">
        <v>18.600000000000001</v>
      </c>
      <c r="H13" s="12">
        <f>SUM(H9:H11)</f>
        <v>-123162.04000000001</v>
      </c>
      <c r="I13" s="12">
        <f t="shared" si="0"/>
        <v>1277475.96</v>
      </c>
      <c r="J13" s="12">
        <f t="shared" ref="J13:K13" si="3">I13*6/100+I13</f>
        <v>1354124.5175999999</v>
      </c>
      <c r="K13" s="12">
        <f t="shared" si="3"/>
        <v>1435371.988656</v>
      </c>
    </row>
    <row r="14" spans="1:11" x14ac:dyDescent="0.25">
      <c r="A14" s="5"/>
      <c r="B14" s="6"/>
      <c r="C14" s="7"/>
      <c r="D14" s="7"/>
      <c r="E14" s="7"/>
      <c r="F14" s="7"/>
      <c r="G14" s="7"/>
      <c r="H14" s="13"/>
      <c r="I14" s="13"/>
      <c r="J14" s="13"/>
      <c r="K14" s="13"/>
    </row>
    <row r="15" spans="1:11" x14ac:dyDescent="0.25">
      <c r="A15" s="5"/>
      <c r="B15" s="6" t="s">
        <v>101</v>
      </c>
      <c r="C15" s="7"/>
      <c r="D15" s="7"/>
      <c r="E15" s="7"/>
      <c r="F15" s="7"/>
      <c r="G15" s="7"/>
      <c r="H15" s="13"/>
      <c r="I15" s="13"/>
      <c r="J15" s="13"/>
      <c r="K15" s="13"/>
    </row>
    <row r="16" spans="1:11" x14ac:dyDescent="0.25">
      <c r="A16" s="9"/>
      <c r="B16" s="10"/>
      <c r="C16" s="11"/>
      <c r="D16" s="11"/>
      <c r="E16" s="11"/>
      <c r="F16" s="11"/>
      <c r="G16" s="11"/>
      <c r="H16" s="13"/>
      <c r="I16" s="13"/>
      <c r="J16" s="13"/>
      <c r="K16" s="13"/>
    </row>
    <row r="17" spans="1:11" s="18" customFormat="1" x14ac:dyDescent="0.25">
      <c r="A17" s="15" t="s">
        <v>555</v>
      </c>
      <c r="B17" s="16" t="s">
        <v>104</v>
      </c>
      <c r="C17" s="17">
        <v>0</v>
      </c>
      <c r="D17" s="17">
        <v>0</v>
      </c>
      <c r="E17" s="17">
        <v>61581.45</v>
      </c>
      <c r="F17" s="17">
        <v>-61581.45</v>
      </c>
      <c r="G17" s="17">
        <v>0</v>
      </c>
      <c r="H17" s="19">
        <f>61581*2</f>
        <v>123162</v>
      </c>
      <c r="I17" s="19">
        <f t="shared" si="0"/>
        <v>123162</v>
      </c>
      <c r="J17" s="19">
        <f t="shared" ref="J17:K17" si="4">I17*6/100+I17</f>
        <v>130551.72</v>
      </c>
      <c r="K17" s="19">
        <f t="shared" si="4"/>
        <v>138384.82320000001</v>
      </c>
    </row>
    <row r="18" spans="1:11" x14ac:dyDescent="0.25">
      <c r="A18" s="9"/>
      <c r="B18" s="10"/>
      <c r="C18" s="11"/>
      <c r="D18" s="11"/>
      <c r="E18" s="11"/>
      <c r="F18" s="11"/>
      <c r="G18" s="11"/>
      <c r="H18" s="13"/>
      <c r="I18" s="13"/>
      <c r="J18" s="13"/>
      <c r="K18" s="13"/>
    </row>
    <row r="19" spans="1:11" s="70" customFormat="1" x14ac:dyDescent="0.25">
      <c r="A19" s="5"/>
      <c r="B19" s="6" t="s">
        <v>105</v>
      </c>
      <c r="C19" s="7">
        <v>0</v>
      </c>
      <c r="D19" s="7">
        <v>0</v>
      </c>
      <c r="E19" s="7">
        <v>61581.45</v>
      </c>
      <c r="F19" s="7">
        <v>-61581.45</v>
      </c>
      <c r="G19" s="7">
        <v>0</v>
      </c>
      <c r="H19" s="12">
        <f>H17</f>
        <v>123162</v>
      </c>
      <c r="I19" s="12">
        <f t="shared" si="0"/>
        <v>123162</v>
      </c>
      <c r="J19" s="12">
        <f t="shared" ref="J19:K19" si="5">I19*6/100+I19</f>
        <v>130551.72</v>
      </c>
      <c r="K19" s="12">
        <f t="shared" si="5"/>
        <v>138384.82320000001</v>
      </c>
    </row>
    <row r="20" spans="1:11" s="70" customFormat="1" x14ac:dyDescent="0.25">
      <c r="A20" s="5"/>
      <c r="B20" s="6"/>
      <c r="C20" s="7"/>
      <c r="D20" s="7"/>
      <c r="E20" s="7"/>
      <c r="F20" s="7"/>
      <c r="G20" s="7"/>
      <c r="H20" s="12"/>
      <c r="I20" s="12"/>
      <c r="J20" s="12"/>
      <c r="K20" s="12"/>
    </row>
    <row r="21" spans="1:11" s="70" customFormat="1" x14ac:dyDescent="0.25">
      <c r="A21" s="5"/>
      <c r="B21" s="6" t="s">
        <v>125</v>
      </c>
      <c r="C21" s="7">
        <v>1400638</v>
      </c>
      <c r="D21" s="7">
        <v>86858.57</v>
      </c>
      <c r="E21" s="7">
        <v>322157.15999999997</v>
      </c>
      <c r="F21" s="7">
        <v>1078480.8400000001</v>
      </c>
      <c r="G21" s="7">
        <v>23</v>
      </c>
      <c r="H21" s="12">
        <f>H13+H19</f>
        <v>-4.0000000008149073E-2</v>
      </c>
      <c r="I21" s="12">
        <f t="shared" si="0"/>
        <v>1400637.96</v>
      </c>
      <c r="J21" s="12">
        <f t="shared" ref="J21:K21" si="6">I21*6/100+I21</f>
        <v>1484676.2375999999</v>
      </c>
      <c r="K21" s="12">
        <f t="shared" si="6"/>
        <v>1573756.8118559998</v>
      </c>
    </row>
    <row r="22" spans="1:11" s="70" customFormat="1" x14ac:dyDescent="0.25">
      <c r="A22" s="5"/>
      <c r="B22" s="6"/>
      <c r="C22" s="7"/>
      <c r="D22" s="7"/>
      <c r="E22" s="7"/>
      <c r="F22" s="7"/>
      <c r="G22" s="7"/>
      <c r="H22" s="12"/>
      <c r="I22" s="12"/>
      <c r="J22" s="12"/>
      <c r="K22" s="12"/>
    </row>
    <row r="23" spans="1:11" s="70" customFormat="1" x14ac:dyDescent="0.25">
      <c r="A23" s="5"/>
      <c r="B23" s="6" t="s">
        <v>127</v>
      </c>
      <c r="C23" s="7">
        <v>1400638</v>
      </c>
      <c r="D23" s="7">
        <v>86858.57</v>
      </c>
      <c r="E23" s="7">
        <v>322157.15999999997</v>
      </c>
      <c r="F23" s="7">
        <v>1078480.8400000001</v>
      </c>
      <c r="G23" s="7">
        <v>23</v>
      </c>
      <c r="H23" s="12">
        <f>H21</f>
        <v>-4.0000000008149073E-2</v>
      </c>
      <c r="I23" s="12">
        <f t="shared" si="0"/>
        <v>1400637.96</v>
      </c>
      <c r="J23" s="12">
        <f t="shared" ref="J23:K23" si="7">I23*6/100+I23</f>
        <v>1484676.2375999999</v>
      </c>
      <c r="K23" s="12">
        <f t="shared" si="7"/>
        <v>1573756.8118559998</v>
      </c>
    </row>
    <row r="24" spans="1:11" x14ac:dyDescent="0.25">
      <c r="A24" s="5"/>
      <c r="B24" s="6"/>
      <c r="C24" s="7"/>
      <c r="D24" s="7"/>
      <c r="E24" s="7"/>
      <c r="F24" s="7"/>
      <c r="G24" s="7"/>
      <c r="H24" s="13"/>
      <c r="I24" s="13"/>
      <c r="J24" s="13"/>
      <c r="K24" s="13"/>
    </row>
    <row r="25" spans="1:11" x14ac:dyDescent="0.25">
      <c r="A25" s="5"/>
      <c r="B25" s="6" t="s">
        <v>128</v>
      </c>
      <c r="C25" s="7"/>
      <c r="D25" s="7"/>
      <c r="E25" s="7"/>
      <c r="F25" s="7"/>
      <c r="G25" s="7"/>
      <c r="H25" s="13"/>
      <c r="I25" s="13"/>
      <c r="J25" s="13"/>
      <c r="K25" s="13"/>
    </row>
    <row r="26" spans="1:11" x14ac:dyDescent="0.25">
      <c r="A26" s="5"/>
      <c r="B26" s="6" t="s">
        <v>129</v>
      </c>
      <c r="C26" s="7"/>
      <c r="D26" s="7"/>
      <c r="E26" s="7"/>
      <c r="F26" s="7"/>
      <c r="G26" s="7"/>
      <c r="H26" s="13"/>
      <c r="I26" s="13"/>
      <c r="J26" s="13"/>
      <c r="K26" s="13"/>
    </row>
    <row r="27" spans="1:11" x14ac:dyDescent="0.25">
      <c r="A27" s="9"/>
      <c r="B27" s="10"/>
      <c r="C27" s="11"/>
      <c r="D27" s="11"/>
      <c r="E27" s="11"/>
      <c r="F27" s="11"/>
      <c r="G27" s="11"/>
      <c r="H27" s="13"/>
      <c r="I27" s="13"/>
      <c r="J27" s="13"/>
      <c r="K27" s="13"/>
    </row>
    <row r="28" spans="1:11" x14ac:dyDescent="0.25">
      <c r="A28" s="9" t="s">
        <v>556</v>
      </c>
      <c r="B28" s="10" t="s">
        <v>130</v>
      </c>
      <c r="C28" s="11">
        <v>1072842</v>
      </c>
      <c r="D28" s="11">
        <v>87656.54</v>
      </c>
      <c r="E28" s="11">
        <v>597012.11</v>
      </c>
      <c r="F28" s="11">
        <v>475829.89</v>
      </c>
      <c r="G28" s="11">
        <v>55.64</v>
      </c>
      <c r="H28" s="13"/>
      <c r="I28" s="13">
        <f t="shared" si="0"/>
        <v>1072842</v>
      </c>
      <c r="J28" s="13">
        <f t="shared" ref="J28:K28" si="8">I28*6/100+I28</f>
        <v>1137212.52</v>
      </c>
      <c r="K28" s="13">
        <f t="shared" si="8"/>
        <v>1205445.2712000001</v>
      </c>
    </row>
    <row r="29" spans="1:11" x14ac:dyDescent="0.25">
      <c r="A29" s="9" t="s">
        <v>557</v>
      </c>
      <c r="B29" s="10" t="s">
        <v>131</v>
      </c>
      <c r="C29" s="11">
        <v>97649</v>
      </c>
      <c r="D29" s="11">
        <v>0</v>
      </c>
      <c r="E29" s="11">
        <v>14918.68</v>
      </c>
      <c r="F29" s="11">
        <v>82730.320000000007</v>
      </c>
      <c r="G29" s="11">
        <v>15.27</v>
      </c>
      <c r="H29" s="13"/>
      <c r="I29" s="13">
        <f t="shared" si="0"/>
        <v>97649</v>
      </c>
      <c r="J29" s="13">
        <f t="shared" ref="J29:K29" si="9">I29*6/100+I29</f>
        <v>103507.94</v>
      </c>
      <c r="K29" s="13">
        <f t="shared" si="9"/>
        <v>109718.4164</v>
      </c>
    </row>
    <row r="30" spans="1:11" x14ac:dyDescent="0.25">
      <c r="A30" s="9" t="s">
        <v>558</v>
      </c>
      <c r="B30" s="10" t="s">
        <v>132</v>
      </c>
      <c r="C30" s="11">
        <v>38100</v>
      </c>
      <c r="D30" s="11">
        <v>3175</v>
      </c>
      <c r="E30" s="11">
        <v>23174.99</v>
      </c>
      <c r="F30" s="11">
        <v>14925.01</v>
      </c>
      <c r="G30" s="11">
        <v>60.82</v>
      </c>
      <c r="H30" s="13"/>
      <c r="I30" s="13">
        <f t="shared" si="0"/>
        <v>38100</v>
      </c>
      <c r="J30" s="13">
        <f t="shared" ref="J30:K30" si="10">I30*6/100+I30</f>
        <v>40386</v>
      </c>
      <c r="K30" s="13">
        <f t="shared" si="10"/>
        <v>42809.16</v>
      </c>
    </row>
    <row r="31" spans="1:11" x14ac:dyDescent="0.25">
      <c r="A31" s="9" t="s">
        <v>559</v>
      </c>
      <c r="B31" s="10" t="s">
        <v>133</v>
      </c>
      <c r="C31" s="11">
        <v>12528</v>
      </c>
      <c r="D31" s="11">
        <v>852.37</v>
      </c>
      <c r="E31" s="11">
        <v>5114.22</v>
      </c>
      <c r="F31" s="11">
        <v>7413.78</v>
      </c>
      <c r="G31" s="11">
        <v>40.82</v>
      </c>
      <c r="H31" s="13"/>
      <c r="I31" s="13">
        <f t="shared" si="0"/>
        <v>12528</v>
      </c>
      <c r="J31" s="13">
        <f t="shared" ref="J31:K31" si="11">I31*6/100+I31</f>
        <v>13279.68</v>
      </c>
      <c r="K31" s="13">
        <f t="shared" si="11"/>
        <v>14076.460800000001</v>
      </c>
    </row>
    <row r="32" spans="1:11" x14ac:dyDescent="0.25">
      <c r="A32" s="9" t="s">
        <v>560</v>
      </c>
      <c r="B32" s="10" t="s">
        <v>135</v>
      </c>
      <c r="C32" s="11">
        <v>35271</v>
      </c>
      <c r="D32" s="11">
        <v>0</v>
      </c>
      <c r="E32" s="11">
        <v>0</v>
      </c>
      <c r="F32" s="11">
        <v>35271</v>
      </c>
      <c r="G32" s="11">
        <v>0</v>
      </c>
      <c r="H32" s="13"/>
      <c r="I32" s="13">
        <f t="shared" si="0"/>
        <v>35271</v>
      </c>
      <c r="J32" s="13">
        <f t="shared" ref="J32:K32" si="12">I32*6/100+I32</f>
        <v>37387.26</v>
      </c>
      <c r="K32" s="13">
        <f t="shared" si="12"/>
        <v>39630.495600000002</v>
      </c>
    </row>
    <row r="33" spans="1:11" x14ac:dyDescent="0.25">
      <c r="A33" s="9" t="s">
        <v>561</v>
      </c>
      <c r="B33" s="10" t="s">
        <v>136</v>
      </c>
      <c r="C33" s="11">
        <v>268210</v>
      </c>
      <c r="D33" s="11">
        <v>12500.89</v>
      </c>
      <c r="E33" s="11">
        <v>75005.34</v>
      </c>
      <c r="F33" s="11">
        <v>193204.66</v>
      </c>
      <c r="G33" s="11">
        <v>27.96</v>
      </c>
      <c r="H33" s="13"/>
      <c r="I33" s="13">
        <f t="shared" si="0"/>
        <v>268210</v>
      </c>
      <c r="J33" s="13">
        <f t="shared" ref="J33:K33" si="13">I33*6/100+I33</f>
        <v>284302.59999999998</v>
      </c>
      <c r="K33" s="13">
        <f t="shared" si="13"/>
        <v>301360.75599999999</v>
      </c>
    </row>
    <row r="34" spans="1:11" s="18" customFormat="1" x14ac:dyDescent="0.25">
      <c r="A34" s="15" t="s">
        <v>562</v>
      </c>
      <c r="B34" s="16" t="s">
        <v>137</v>
      </c>
      <c r="C34" s="17">
        <v>0</v>
      </c>
      <c r="D34" s="17">
        <v>0</v>
      </c>
      <c r="E34" s="17">
        <v>4892.37</v>
      </c>
      <c r="F34" s="17">
        <v>-4892.37</v>
      </c>
      <c r="G34" s="17">
        <v>0</v>
      </c>
      <c r="H34" s="19">
        <f>4892*2</f>
        <v>9784</v>
      </c>
      <c r="I34" s="19">
        <f t="shared" si="0"/>
        <v>9784</v>
      </c>
      <c r="J34" s="19">
        <f t="shared" ref="J34:K34" si="14">I34*6/100+I34</f>
        <v>10371.040000000001</v>
      </c>
      <c r="K34" s="19">
        <f t="shared" si="14"/>
        <v>10993.3024</v>
      </c>
    </row>
    <row r="35" spans="1:11" s="18" customFormat="1" x14ac:dyDescent="0.25">
      <c r="A35" s="15" t="s">
        <v>563</v>
      </c>
      <c r="B35" s="16" t="s">
        <v>138</v>
      </c>
      <c r="C35" s="17">
        <v>21456</v>
      </c>
      <c r="D35" s="17">
        <v>0</v>
      </c>
      <c r="E35" s="17">
        <v>0</v>
      </c>
      <c r="F35" s="17">
        <v>21456</v>
      </c>
      <c r="G35" s="17">
        <v>0</v>
      </c>
      <c r="H35" s="19">
        <f>-9784</f>
        <v>-9784</v>
      </c>
      <c r="I35" s="19">
        <f t="shared" si="0"/>
        <v>11672</v>
      </c>
      <c r="J35" s="19">
        <f t="shared" ref="J35:K35" si="15">I35*6/100+I35</f>
        <v>12372.32</v>
      </c>
      <c r="K35" s="19">
        <f t="shared" si="15"/>
        <v>13114.6592</v>
      </c>
    </row>
    <row r="36" spans="1:11" x14ac:dyDescent="0.25">
      <c r="A36" s="9" t="s">
        <v>564</v>
      </c>
      <c r="B36" s="10" t="s">
        <v>142</v>
      </c>
      <c r="C36" s="11">
        <v>15692</v>
      </c>
      <c r="D36" s="11">
        <v>1307.7</v>
      </c>
      <c r="E36" s="11">
        <v>12096.15</v>
      </c>
      <c r="F36" s="11">
        <v>3595.85</v>
      </c>
      <c r="G36" s="11">
        <v>77.08</v>
      </c>
      <c r="H36" s="13"/>
      <c r="I36" s="13">
        <f t="shared" si="0"/>
        <v>15692</v>
      </c>
      <c r="J36" s="13">
        <f t="shared" ref="J36:K36" si="16">I36*6/100+I36</f>
        <v>16633.52</v>
      </c>
      <c r="K36" s="13">
        <f t="shared" si="16"/>
        <v>17631.531200000001</v>
      </c>
    </row>
    <row r="37" spans="1:11" x14ac:dyDescent="0.25">
      <c r="A37" s="9"/>
      <c r="B37" s="10"/>
      <c r="C37" s="11"/>
      <c r="D37" s="11"/>
      <c r="E37" s="11"/>
      <c r="F37" s="11"/>
      <c r="G37" s="11"/>
      <c r="H37" s="13"/>
      <c r="I37" s="13"/>
      <c r="J37" s="13"/>
      <c r="K37" s="13"/>
    </row>
    <row r="38" spans="1:11" s="70" customFormat="1" x14ac:dyDescent="0.25">
      <c r="A38" s="5"/>
      <c r="B38" s="6" t="s">
        <v>143</v>
      </c>
      <c r="C38" s="7">
        <v>1561748</v>
      </c>
      <c r="D38" s="7">
        <v>105492.5</v>
      </c>
      <c r="E38" s="7">
        <v>732213.86</v>
      </c>
      <c r="F38" s="7">
        <v>829534.14</v>
      </c>
      <c r="G38" s="7">
        <v>46.88</v>
      </c>
      <c r="H38" s="12">
        <f>SUM(H28:H36)</f>
        <v>0</v>
      </c>
      <c r="I38" s="12">
        <f t="shared" si="0"/>
        <v>1561748</v>
      </c>
      <c r="J38" s="12">
        <f t="shared" ref="J38:K38" si="17">I38*6/100+I38</f>
        <v>1655452.88</v>
      </c>
      <c r="K38" s="12">
        <f t="shared" si="17"/>
        <v>1754780.0527999999</v>
      </c>
    </row>
    <row r="39" spans="1:11" x14ac:dyDescent="0.25">
      <c r="A39" s="5"/>
      <c r="B39" s="6"/>
      <c r="C39" s="7"/>
      <c r="D39" s="7"/>
      <c r="E39" s="7"/>
      <c r="F39" s="7"/>
      <c r="G39" s="7"/>
      <c r="H39" s="13"/>
      <c r="I39" s="13"/>
      <c r="J39" s="13"/>
      <c r="K39" s="13"/>
    </row>
    <row r="40" spans="1:11" x14ac:dyDescent="0.25">
      <c r="A40" s="5"/>
      <c r="B40" s="6" t="s">
        <v>144</v>
      </c>
      <c r="C40" s="7"/>
      <c r="D40" s="7"/>
      <c r="E40" s="7"/>
      <c r="F40" s="7"/>
      <c r="G40" s="7"/>
      <c r="H40" s="13"/>
      <c r="I40" s="13"/>
      <c r="J40" s="13"/>
      <c r="K40" s="13"/>
    </row>
    <row r="41" spans="1:11" x14ac:dyDescent="0.25">
      <c r="A41" s="5"/>
      <c r="B41" s="6"/>
      <c r="C41" s="7"/>
      <c r="D41" s="7"/>
      <c r="E41" s="7"/>
      <c r="F41" s="7"/>
      <c r="G41" s="7"/>
      <c r="H41" s="13"/>
      <c r="I41" s="13"/>
      <c r="J41" s="13"/>
      <c r="K41" s="13"/>
    </row>
    <row r="42" spans="1:11" x14ac:dyDescent="0.25">
      <c r="A42" s="9" t="s">
        <v>565</v>
      </c>
      <c r="B42" s="10" t="s">
        <v>145</v>
      </c>
      <c r="C42" s="11">
        <v>228</v>
      </c>
      <c r="D42" s="11">
        <v>26.25</v>
      </c>
      <c r="E42" s="11">
        <v>113.75</v>
      </c>
      <c r="F42" s="11">
        <v>114.25</v>
      </c>
      <c r="G42" s="11">
        <v>49.89</v>
      </c>
      <c r="H42" s="13"/>
      <c r="I42" s="13">
        <f t="shared" si="0"/>
        <v>228</v>
      </c>
      <c r="J42" s="13">
        <f t="shared" ref="J42:K42" si="18">I42*6/100+I42</f>
        <v>241.68</v>
      </c>
      <c r="K42" s="13">
        <f t="shared" si="18"/>
        <v>256.18080000000003</v>
      </c>
    </row>
    <row r="43" spans="1:11" x14ac:dyDescent="0.25">
      <c r="A43" s="9" t="s">
        <v>566</v>
      </c>
      <c r="B43" s="10" t="s">
        <v>146</v>
      </c>
      <c r="C43" s="11">
        <v>100786</v>
      </c>
      <c r="D43" s="11">
        <v>6664.2</v>
      </c>
      <c r="E43" s="11">
        <v>29791.200000000001</v>
      </c>
      <c r="F43" s="11">
        <v>70994.8</v>
      </c>
      <c r="G43" s="11">
        <v>29.55</v>
      </c>
      <c r="H43" s="13"/>
      <c r="I43" s="13">
        <f t="shared" si="0"/>
        <v>100786</v>
      </c>
      <c r="J43" s="13">
        <f t="shared" ref="J43:K43" si="19">I43*6/100+I43</f>
        <v>106833.16</v>
      </c>
      <c r="K43" s="13">
        <f t="shared" si="19"/>
        <v>113243.1496</v>
      </c>
    </row>
    <row r="44" spans="1:11" x14ac:dyDescent="0.25">
      <c r="A44" s="9" t="s">
        <v>567</v>
      </c>
      <c r="B44" s="10" t="s">
        <v>147</v>
      </c>
      <c r="C44" s="11">
        <v>236025</v>
      </c>
      <c r="D44" s="11">
        <v>18673.34</v>
      </c>
      <c r="E44" s="11">
        <v>87104.08</v>
      </c>
      <c r="F44" s="11">
        <v>148920.92000000001</v>
      </c>
      <c r="G44" s="11">
        <v>36.9</v>
      </c>
      <c r="H44" s="13"/>
      <c r="I44" s="13">
        <f t="shared" si="0"/>
        <v>236025</v>
      </c>
      <c r="J44" s="13">
        <f t="shared" ref="J44:K44" si="20">I44*6/100+I44</f>
        <v>250186.5</v>
      </c>
      <c r="K44" s="13">
        <f t="shared" si="20"/>
        <v>265197.69</v>
      </c>
    </row>
    <row r="45" spans="1:11" x14ac:dyDescent="0.25">
      <c r="A45" s="9" t="s">
        <v>568</v>
      </c>
      <c r="B45" s="10" t="s">
        <v>148</v>
      </c>
      <c r="C45" s="11">
        <v>5353</v>
      </c>
      <c r="D45" s="11">
        <v>446.16</v>
      </c>
      <c r="E45" s="11">
        <v>1933.36</v>
      </c>
      <c r="F45" s="11">
        <v>3419.64</v>
      </c>
      <c r="G45" s="11">
        <v>36.11</v>
      </c>
      <c r="H45" s="13"/>
      <c r="I45" s="13">
        <f t="shared" si="0"/>
        <v>5353</v>
      </c>
      <c r="J45" s="13">
        <f t="shared" ref="J45:K45" si="21">I45*6/100+I45</f>
        <v>5674.18</v>
      </c>
      <c r="K45" s="13">
        <f t="shared" si="21"/>
        <v>6014.6307999999999</v>
      </c>
    </row>
    <row r="46" spans="1:11" x14ac:dyDescent="0.25">
      <c r="A46" s="9"/>
      <c r="B46" s="10"/>
      <c r="C46" s="11"/>
      <c r="D46" s="11"/>
      <c r="E46" s="11"/>
      <c r="F46" s="11"/>
      <c r="G46" s="11"/>
      <c r="H46" s="13"/>
      <c r="I46" s="13"/>
      <c r="J46" s="13"/>
      <c r="K46" s="13"/>
    </row>
    <row r="47" spans="1:11" x14ac:dyDescent="0.25">
      <c r="A47" s="5"/>
      <c r="B47" s="6" t="s">
        <v>149</v>
      </c>
      <c r="C47" s="7">
        <v>342392</v>
      </c>
      <c r="D47" s="7">
        <v>25809.95</v>
      </c>
      <c r="E47" s="7">
        <v>118942.39</v>
      </c>
      <c r="F47" s="7">
        <v>223449.61</v>
      </c>
      <c r="G47" s="7">
        <v>34.729999999999997</v>
      </c>
      <c r="H47" s="13">
        <f>SUM(H42:H45)</f>
        <v>0</v>
      </c>
      <c r="I47" s="13">
        <f t="shared" si="0"/>
        <v>342392</v>
      </c>
      <c r="J47" s="13">
        <f t="shared" ref="J47:K47" si="22">I47*6/100+I47</f>
        <v>362935.52</v>
      </c>
      <c r="K47" s="13">
        <f t="shared" si="22"/>
        <v>384711.65120000002</v>
      </c>
    </row>
    <row r="48" spans="1:11" x14ac:dyDescent="0.25">
      <c r="A48" s="5"/>
      <c r="B48" s="6"/>
      <c r="C48" s="7"/>
      <c r="D48" s="7"/>
      <c r="E48" s="7"/>
      <c r="F48" s="7"/>
      <c r="G48" s="7"/>
      <c r="H48" s="13"/>
      <c r="I48" s="13"/>
      <c r="J48" s="13"/>
      <c r="K48" s="13"/>
    </row>
    <row r="49" spans="1:11" x14ac:dyDescent="0.25">
      <c r="A49" s="5"/>
      <c r="B49" s="6" t="s">
        <v>150</v>
      </c>
      <c r="C49" s="7"/>
      <c r="D49" s="7"/>
      <c r="E49" s="7"/>
      <c r="F49" s="7"/>
      <c r="G49" s="7"/>
      <c r="H49" s="13"/>
      <c r="I49" s="13"/>
      <c r="J49" s="13"/>
      <c r="K49" s="13"/>
    </row>
    <row r="50" spans="1:11" x14ac:dyDescent="0.25">
      <c r="A50" s="5"/>
      <c r="B50" s="6"/>
      <c r="C50" s="7"/>
      <c r="D50" s="7"/>
      <c r="E50" s="7"/>
      <c r="F50" s="7"/>
      <c r="G50" s="7"/>
      <c r="H50" s="13"/>
      <c r="I50" s="13"/>
      <c r="J50" s="13"/>
      <c r="K50" s="13"/>
    </row>
    <row r="51" spans="1:11" x14ac:dyDescent="0.25">
      <c r="A51" s="9" t="s">
        <v>569</v>
      </c>
      <c r="B51" s="10" t="s">
        <v>151</v>
      </c>
      <c r="C51" s="11">
        <v>14615</v>
      </c>
      <c r="D51" s="11">
        <v>0</v>
      </c>
      <c r="E51" s="11">
        <v>0</v>
      </c>
      <c r="F51" s="11">
        <v>14615</v>
      </c>
      <c r="G51" s="11">
        <v>0</v>
      </c>
      <c r="H51" s="13"/>
      <c r="I51" s="13">
        <f t="shared" si="0"/>
        <v>14615</v>
      </c>
      <c r="J51" s="13">
        <f t="shared" ref="J51:K51" si="23">I51*6/100+I51</f>
        <v>15491.9</v>
      </c>
      <c r="K51" s="13">
        <f t="shared" si="23"/>
        <v>16421.414000000001</v>
      </c>
    </row>
    <row r="52" spans="1:11" x14ac:dyDescent="0.25">
      <c r="A52" s="9" t="s">
        <v>570</v>
      </c>
      <c r="B52" s="10" t="s">
        <v>152</v>
      </c>
      <c r="C52" s="11">
        <v>18408</v>
      </c>
      <c r="D52" s="11">
        <v>0</v>
      </c>
      <c r="E52" s="11">
        <v>0</v>
      </c>
      <c r="F52" s="11">
        <v>18408</v>
      </c>
      <c r="G52" s="11">
        <v>0</v>
      </c>
      <c r="H52" s="13"/>
      <c r="I52" s="13">
        <f t="shared" si="0"/>
        <v>18408</v>
      </c>
      <c r="J52" s="13">
        <f t="shared" ref="J52:K52" si="24">I52*6/100+I52</f>
        <v>19512.48</v>
      </c>
      <c r="K52" s="13">
        <f t="shared" si="24"/>
        <v>20683.228800000001</v>
      </c>
    </row>
    <row r="53" spans="1:11" x14ac:dyDescent="0.25">
      <c r="A53" s="9" t="s">
        <v>571</v>
      </c>
      <c r="B53" s="10" t="s">
        <v>153</v>
      </c>
      <c r="C53" s="11">
        <v>15345</v>
      </c>
      <c r="D53" s="11">
        <v>0</v>
      </c>
      <c r="E53" s="11">
        <v>0</v>
      </c>
      <c r="F53" s="11">
        <v>15345</v>
      </c>
      <c r="G53" s="11">
        <v>0</v>
      </c>
      <c r="H53" s="13"/>
      <c r="I53" s="13">
        <f t="shared" si="0"/>
        <v>15345</v>
      </c>
      <c r="J53" s="13">
        <f t="shared" ref="J53:K53" si="25">I53*6/100+I53</f>
        <v>16265.7</v>
      </c>
      <c r="K53" s="13">
        <f t="shared" si="25"/>
        <v>17241.642</v>
      </c>
    </row>
    <row r="54" spans="1:11" x14ac:dyDescent="0.25">
      <c r="A54" s="9"/>
      <c r="B54" s="10"/>
      <c r="C54" s="11"/>
      <c r="D54" s="11"/>
      <c r="E54" s="11"/>
      <c r="F54" s="11"/>
      <c r="G54" s="11"/>
      <c r="H54" s="13"/>
      <c r="I54" s="13"/>
      <c r="J54" s="13"/>
      <c r="K54" s="13"/>
    </row>
    <row r="55" spans="1:11" s="70" customFormat="1" x14ac:dyDescent="0.25">
      <c r="A55" s="5"/>
      <c r="B55" s="6" t="s">
        <v>154</v>
      </c>
      <c r="C55" s="7">
        <v>48368</v>
      </c>
      <c r="D55" s="7">
        <v>0</v>
      </c>
      <c r="E55" s="7">
        <v>0</v>
      </c>
      <c r="F55" s="7">
        <v>48368</v>
      </c>
      <c r="G55" s="7">
        <v>0</v>
      </c>
      <c r="H55" s="12">
        <f>SUM(H51:H53)</f>
        <v>0</v>
      </c>
      <c r="I55" s="12">
        <f t="shared" si="0"/>
        <v>48368</v>
      </c>
      <c r="J55" s="12">
        <f t="shared" ref="J55:K55" si="26">I55*6/100+I55</f>
        <v>51270.080000000002</v>
      </c>
      <c r="K55" s="12">
        <f t="shared" si="26"/>
        <v>54346.284800000001</v>
      </c>
    </row>
    <row r="56" spans="1:11" s="70" customFormat="1" x14ac:dyDescent="0.25">
      <c r="A56" s="5"/>
      <c r="B56" s="6"/>
      <c r="C56" s="7"/>
      <c r="D56" s="7"/>
      <c r="E56" s="7"/>
      <c r="F56" s="7"/>
      <c r="G56" s="7"/>
      <c r="H56" s="12"/>
      <c r="I56" s="12"/>
      <c r="J56" s="12"/>
      <c r="K56" s="12"/>
    </row>
    <row r="57" spans="1:11" s="70" customFormat="1" x14ac:dyDescent="0.25">
      <c r="A57" s="5"/>
      <c r="B57" s="6" t="s">
        <v>155</v>
      </c>
      <c r="C57" s="7">
        <v>1952508</v>
      </c>
      <c r="D57" s="7">
        <v>131302.45000000001</v>
      </c>
      <c r="E57" s="7">
        <v>851156.25</v>
      </c>
      <c r="F57" s="7">
        <v>1101351.75</v>
      </c>
      <c r="G57" s="7">
        <v>43.59</v>
      </c>
      <c r="H57" s="12">
        <f>H38+H47+H55</f>
        <v>0</v>
      </c>
      <c r="I57" s="12">
        <f t="shared" si="0"/>
        <v>1952508</v>
      </c>
      <c r="J57" s="12">
        <f t="shared" ref="J57:K57" si="27">I57*6/100+I57</f>
        <v>2069658.48</v>
      </c>
      <c r="K57" s="12">
        <f t="shared" si="27"/>
        <v>2193837.9887999999</v>
      </c>
    </row>
    <row r="58" spans="1:11" s="70" customFormat="1" x14ac:dyDescent="0.25">
      <c r="A58" s="5"/>
      <c r="B58" s="6"/>
      <c r="C58" s="7"/>
      <c r="D58" s="7"/>
      <c r="E58" s="7"/>
      <c r="F58" s="7"/>
      <c r="G58" s="7"/>
      <c r="H58" s="12"/>
      <c r="I58" s="12"/>
      <c r="J58" s="12"/>
      <c r="K58" s="12"/>
    </row>
    <row r="59" spans="1:11" s="70" customFormat="1" x14ac:dyDescent="0.25">
      <c r="A59" s="5"/>
      <c r="B59" s="6" t="s">
        <v>156</v>
      </c>
      <c r="C59" s="7">
        <v>3353146</v>
      </c>
      <c r="D59" s="7">
        <v>218161.02</v>
      </c>
      <c r="E59" s="7">
        <v>1173313.4099999999</v>
      </c>
      <c r="F59" s="7">
        <v>2179832.59</v>
      </c>
      <c r="G59" s="7">
        <v>34.99</v>
      </c>
      <c r="H59" s="12">
        <f>H57+H23</f>
        <v>-4.0000000008149073E-2</v>
      </c>
      <c r="I59" s="12">
        <f t="shared" si="0"/>
        <v>3353145.96</v>
      </c>
      <c r="J59" s="12">
        <f t="shared" ref="J59:K59" si="28">I59*6/100+I59</f>
        <v>3554334.7176000001</v>
      </c>
      <c r="K59" s="12">
        <f t="shared" si="28"/>
        <v>3767594.8006560002</v>
      </c>
    </row>
    <row r="60" spans="1:11" x14ac:dyDescent="0.25">
      <c r="A60" s="5"/>
      <c r="B60" s="6"/>
      <c r="C60" s="7"/>
      <c r="D60" s="7"/>
      <c r="E60" s="7"/>
      <c r="F60" s="7"/>
      <c r="G60" s="7"/>
      <c r="H60" s="13"/>
      <c r="I60" s="13"/>
      <c r="J60" s="13"/>
      <c r="K60" s="13"/>
    </row>
    <row r="61" spans="1:11" x14ac:dyDescent="0.25">
      <c r="A61" s="5"/>
      <c r="B61" s="6" t="s">
        <v>186</v>
      </c>
      <c r="C61" s="7"/>
      <c r="D61" s="7"/>
      <c r="E61" s="7"/>
      <c r="F61" s="7"/>
      <c r="G61" s="7"/>
      <c r="H61" s="13"/>
      <c r="I61" s="13"/>
      <c r="J61" s="13"/>
      <c r="K61" s="13"/>
    </row>
    <row r="62" spans="1:11" x14ac:dyDescent="0.25">
      <c r="A62" s="5"/>
      <c r="B62" s="6" t="s">
        <v>187</v>
      </c>
      <c r="C62" s="7"/>
      <c r="D62" s="7"/>
      <c r="E62" s="7"/>
      <c r="F62" s="7"/>
      <c r="G62" s="7"/>
      <c r="H62" s="13"/>
      <c r="I62" s="13"/>
      <c r="J62" s="13"/>
      <c r="K62" s="13"/>
    </row>
    <row r="63" spans="1:11" x14ac:dyDescent="0.25">
      <c r="A63" s="9"/>
      <c r="B63" s="10"/>
      <c r="C63" s="11"/>
      <c r="D63" s="11"/>
      <c r="E63" s="11"/>
      <c r="F63" s="11"/>
      <c r="G63" s="11"/>
      <c r="H63" s="13"/>
      <c r="I63" s="13"/>
      <c r="J63" s="13"/>
      <c r="K63" s="13"/>
    </row>
    <row r="64" spans="1:11" s="18" customFormat="1" x14ac:dyDescent="0.25">
      <c r="A64" s="15" t="s">
        <v>572</v>
      </c>
      <c r="B64" s="16" t="s">
        <v>193</v>
      </c>
      <c r="C64" s="17">
        <v>116090</v>
      </c>
      <c r="D64" s="17">
        <v>8680</v>
      </c>
      <c r="E64" s="17">
        <v>49812.01</v>
      </c>
      <c r="F64" s="17">
        <v>66277.990000000005</v>
      </c>
      <c r="G64" s="17">
        <v>42.9</v>
      </c>
      <c r="H64" s="19">
        <v>80000</v>
      </c>
      <c r="I64" s="19">
        <f t="shared" si="0"/>
        <v>196090</v>
      </c>
      <c r="J64" s="19">
        <f t="shared" ref="J64:K64" si="29">I64*6/100+I64</f>
        <v>207855.4</v>
      </c>
      <c r="K64" s="19">
        <f t="shared" si="29"/>
        <v>220326.72399999999</v>
      </c>
    </row>
    <row r="65" spans="1:11" x14ac:dyDescent="0.25">
      <c r="A65" s="9"/>
      <c r="B65" s="10"/>
      <c r="C65" s="11"/>
      <c r="D65" s="11"/>
      <c r="E65" s="11"/>
      <c r="F65" s="11"/>
      <c r="G65" s="11"/>
      <c r="H65" s="13"/>
      <c r="I65" s="13"/>
      <c r="J65" s="13"/>
      <c r="K65" s="13"/>
    </row>
    <row r="66" spans="1:11" s="70" customFormat="1" x14ac:dyDescent="0.25">
      <c r="A66" s="5"/>
      <c r="B66" s="6" t="s">
        <v>196</v>
      </c>
      <c r="C66" s="7">
        <v>116090</v>
      </c>
      <c r="D66" s="7">
        <v>8680</v>
      </c>
      <c r="E66" s="7">
        <v>49812.01</v>
      </c>
      <c r="F66" s="7">
        <v>66277.990000000005</v>
      </c>
      <c r="G66" s="7">
        <v>42.9</v>
      </c>
      <c r="H66" s="12">
        <f>H64</f>
        <v>80000</v>
      </c>
      <c r="I66" s="12">
        <f t="shared" si="0"/>
        <v>196090</v>
      </c>
      <c r="J66" s="12">
        <f t="shared" ref="J66:K66" si="30">I66*6/100+I66</f>
        <v>207855.4</v>
      </c>
      <c r="K66" s="12">
        <f t="shared" si="30"/>
        <v>220326.72399999999</v>
      </c>
    </row>
    <row r="67" spans="1:11" s="70" customFormat="1" x14ac:dyDescent="0.25">
      <c r="A67" s="5"/>
      <c r="B67" s="6"/>
      <c r="C67" s="7"/>
      <c r="D67" s="7"/>
      <c r="E67" s="7"/>
      <c r="F67" s="7"/>
      <c r="G67" s="7"/>
      <c r="H67" s="12"/>
      <c r="I67" s="12"/>
      <c r="J67" s="12"/>
      <c r="K67" s="12"/>
    </row>
    <row r="68" spans="1:11" s="70" customFormat="1" x14ac:dyDescent="0.25">
      <c r="A68" s="5"/>
      <c r="B68" s="6" t="s">
        <v>217</v>
      </c>
      <c r="C68" s="7">
        <v>116090</v>
      </c>
      <c r="D68" s="7">
        <v>8680</v>
      </c>
      <c r="E68" s="7">
        <v>49812.01</v>
      </c>
      <c r="F68" s="7">
        <v>66277.990000000005</v>
      </c>
      <c r="G68" s="7">
        <v>42.9</v>
      </c>
      <c r="H68" s="12">
        <f>H66</f>
        <v>80000</v>
      </c>
      <c r="I68" s="12">
        <f t="shared" si="0"/>
        <v>196090</v>
      </c>
      <c r="J68" s="12">
        <f t="shared" ref="J68:K68" si="31">I68*6/100+I68</f>
        <v>207855.4</v>
      </c>
      <c r="K68" s="12">
        <f t="shared" si="31"/>
        <v>220326.72399999999</v>
      </c>
    </row>
    <row r="69" spans="1:11" x14ac:dyDescent="0.25">
      <c r="A69" s="5"/>
      <c r="B69" s="6"/>
      <c r="C69" s="7"/>
      <c r="D69" s="7"/>
      <c r="E69" s="7"/>
      <c r="F69" s="7"/>
      <c r="G69" s="7"/>
      <c r="H69" s="13"/>
      <c r="I69" s="13"/>
      <c r="J69" s="13"/>
      <c r="K69" s="13"/>
    </row>
    <row r="70" spans="1:11" x14ac:dyDescent="0.25">
      <c r="A70" s="5"/>
      <c r="B70" s="6" t="s">
        <v>218</v>
      </c>
      <c r="C70" s="7"/>
      <c r="D70" s="7"/>
      <c r="E70" s="7"/>
      <c r="F70" s="7"/>
      <c r="G70" s="7"/>
      <c r="H70" s="13"/>
      <c r="I70" s="13"/>
      <c r="J70" s="13"/>
      <c r="K70" s="13"/>
    </row>
    <row r="71" spans="1:11" x14ac:dyDescent="0.25">
      <c r="A71" s="9"/>
      <c r="B71" s="10"/>
      <c r="C71" s="11"/>
      <c r="D71" s="11"/>
      <c r="E71" s="11"/>
      <c r="F71" s="11"/>
      <c r="G71" s="11"/>
      <c r="H71" s="13"/>
      <c r="I71" s="13"/>
      <c r="J71" s="13"/>
      <c r="K71" s="13"/>
    </row>
    <row r="72" spans="1:11" x14ac:dyDescent="0.25">
      <c r="A72" s="9" t="s">
        <v>573</v>
      </c>
      <c r="B72" s="10" t="s">
        <v>220</v>
      </c>
      <c r="C72" s="11">
        <v>47616</v>
      </c>
      <c r="D72" s="11">
        <v>5000</v>
      </c>
      <c r="E72" s="11">
        <v>36279.99</v>
      </c>
      <c r="F72" s="11">
        <v>11336.01</v>
      </c>
      <c r="G72" s="11">
        <v>76.19</v>
      </c>
      <c r="H72" s="13"/>
      <c r="I72" s="13">
        <f t="shared" si="0"/>
        <v>47616</v>
      </c>
      <c r="J72" s="13">
        <f t="shared" ref="J72:K72" si="32">I72*6/100+I72</f>
        <v>50472.959999999999</v>
      </c>
      <c r="K72" s="13">
        <f t="shared" si="32"/>
        <v>53501.337599999999</v>
      </c>
    </row>
    <row r="73" spans="1:11" s="18" customFormat="1" x14ac:dyDescent="0.25">
      <c r="A73" s="15" t="s">
        <v>574</v>
      </c>
      <c r="B73" s="16" t="s">
        <v>220</v>
      </c>
      <c r="C73" s="17">
        <v>1000000</v>
      </c>
      <c r="D73" s="17">
        <v>224550</v>
      </c>
      <c r="E73" s="17">
        <v>650406.96</v>
      </c>
      <c r="F73" s="17">
        <v>349593.04</v>
      </c>
      <c r="G73" s="17">
        <v>65.040000000000006</v>
      </c>
      <c r="H73" s="19">
        <v>600000</v>
      </c>
      <c r="I73" s="19">
        <f t="shared" si="0"/>
        <v>1600000</v>
      </c>
      <c r="J73" s="13">
        <f t="shared" ref="J73:K73" si="33">I73*6/100+I73</f>
        <v>1696000</v>
      </c>
      <c r="K73" s="13">
        <f t="shared" si="33"/>
        <v>1797760</v>
      </c>
    </row>
    <row r="74" spans="1:11" s="18" customFormat="1" x14ac:dyDescent="0.25">
      <c r="A74" s="15" t="s">
        <v>575</v>
      </c>
      <c r="B74" s="16" t="s">
        <v>220</v>
      </c>
      <c r="C74" s="17">
        <v>150000</v>
      </c>
      <c r="D74" s="17">
        <v>0</v>
      </c>
      <c r="E74" s="17">
        <v>0</v>
      </c>
      <c r="F74" s="17">
        <v>150000</v>
      </c>
      <c r="G74" s="17">
        <v>0</v>
      </c>
      <c r="H74" s="19">
        <v>120000</v>
      </c>
      <c r="I74" s="19">
        <f t="shared" ref="I74:I133" si="34">C74+H74</f>
        <v>270000</v>
      </c>
      <c r="J74" s="13">
        <f t="shared" ref="J74:K74" si="35">I74*6/100+I74</f>
        <v>286200</v>
      </c>
      <c r="K74" s="13">
        <f t="shared" si="35"/>
        <v>303372</v>
      </c>
    </row>
    <row r="75" spans="1:11" x14ac:dyDescent="0.25">
      <c r="A75" s="9" t="s">
        <v>576</v>
      </c>
      <c r="B75" s="10" t="s">
        <v>231</v>
      </c>
      <c r="C75" s="11">
        <v>3000</v>
      </c>
      <c r="D75" s="11">
        <v>0</v>
      </c>
      <c r="E75" s="11">
        <v>442.26</v>
      </c>
      <c r="F75" s="11">
        <v>2557.7399999999998</v>
      </c>
      <c r="G75" s="11">
        <v>14.74</v>
      </c>
      <c r="H75" s="13"/>
      <c r="I75" s="13">
        <f t="shared" si="34"/>
        <v>3000</v>
      </c>
      <c r="J75" s="13">
        <f t="shared" ref="J75:K75" si="36">I75*6/100+I75</f>
        <v>3180</v>
      </c>
      <c r="K75" s="13">
        <f t="shared" si="36"/>
        <v>3370.8</v>
      </c>
    </row>
    <row r="76" spans="1:11" x14ac:dyDescent="0.25">
      <c r="A76" s="9" t="s">
        <v>577</v>
      </c>
      <c r="B76" s="10" t="s">
        <v>243</v>
      </c>
      <c r="C76" s="11">
        <v>224721</v>
      </c>
      <c r="D76" s="11">
        <v>1818.48</v>
      </c>
      <c r="E76" s="11">
        <v>10097.32</v>
      </c>
      <c r="F76" s="11">
        <v>214623.68</v>
      </c>
      <c r="G76" s="11">
        <v>4.49</v>
      </c>
      <c r="H76" s="13"/>
      <c r="I76" s="13">
        <f t="shared" si="34"/>
        <v>224721</v>
      </c>
      <c r="J76" s="13">
        <f t="shared" ref="J76:K76" si="37">I76*6/100+I76</f>
        <v>238204.26</v>
      </c>
      <c r="K76" s="13">
        <f t="shared" si="37"/>
        <v>252496.51560000001</v>
      </c>
    </row>
    <row r="77" spans="1:11" x14ac:dyDescent="0.25">
      <c r="A77" s="9" t="s">
        <v>578</v>
      </c>
      <c r="B77" s="10" t="s">
        <v>244</v>
      </c>
      <c r="C77" s="11">
        <v>378672</v>
      </c>
      <c r="D77" s="11">
        <v>13058.49</v>
      </c>
      <c r="E77" s="11">
        <v>81874.33</v>
      </c>
      <c r="F77" s="11">
        <v>296797.67</v>
      </c>
      <c r="G77" s="11">
        <v>21.62</v>
      </c>
      <c r="H77" s="13"/>
      <c r="I77" s="13">
        <f t="shared" si="34"/>
        <v>378672</v>
      </c>
      <c r="J77" s="13">
        <f t="shared" ref="J77:K77" si="38">I77*6/100+I77</f>
        <v>401392.32</v>
      </c>
      <c r="K77" s="13">
        <f t="shared" si="38"/>
        <v>425475.85920000001</v>
      </c>
    </row>
    <row r="78" spans="1:11" s="18" customFormat="1" x14ac:dyDescent="0.25">
      <c r="A78" s="15" t="s">
        <v>579</v>
      </c>
      <c r="B78" s="16" t="s">
        <v>244</v>
      </c>
      <c r="C78" s="17">
        <v>200000</v>
      </c>
      <c r="D78" s="17">
        <v>22274.82</v>
      </c>
      <c r="E78" s="17">
        <v>72432</v>
      </c>
      <c r="F78" s="17">
        <v>127568</v>
      </c>
      <c r="G78" s="17">
        <v>36.21</v>
      </c>
      <c r="H78" s="19">
        <v>100000</v>
      </c>
      <c r="I78" s="19">
        <f t="shared" si="34"/>
        <v>300000</v>
      </c>
      <c r="J78" s="19">
        <f t="shared" ref="J78:K78" si="39">I78*6/100+I78</f>
        <v>318000</v>
      </c>
      <c r="K78" s="19">
        <f t="shared" si="39"/>
        <v>337080</v>
      </c>
    </row>
    <row r="79" spans="1:11" x14ac:dyDescent="0.25">
      <c r="A79" s="9" t="s">
        <v>580</v>
      </c>
      <c r="B79" s="10" t="s">
        <v>245</v>
      </c>
      <c r="C79" s="11">
        <v>56000</v>
      </c>
      <c r="D79" s="11">
        <v>7662.59</v>
      </c>
      <c r="E79" s="11">
        <v>7662.59</v>
      </c>
      <c r="F79" s="11">
        <v>48337.41</v>
      </c>
      <c r="G79" s="11">
        <v>13.68</v>
      </c>
      <c r="H79" s="13"/>
      <c r="I79" s="13">
        <f t="shared" si="34"/>
        <v>56000</v>
      </c>
      <c r="J79" s="13">
        <f t="shared" ref="J79:K79" si="40">I79*6/100+I79</f>
        <v>59360</v>
      </c>
      <c r="K79" s="13">
        <f t="shared" si="40"/>
        <v>62921.599999999999</v>
      </c>
    </row>
    <row r="80" spans="1:11" x14ac:dyDescent="0.25">
      <c r="A80" s="9"/>
      <c r="B80" s="10"/>
      <c r="C80" s="11"/>
      <c r="D80" s="11"/>
      <c r="E80" s="11"/>
      <c r="F80" s="11"/>
      <c r="G80" s="11"/>
      <c r="H80" s="13"/>
      <c r="I80" s="13"/>
      <c r="J80" s="13"/>
      <c r="K80" s="13"/>
    </row>
    <row r="81" spans="1:11" s="70" customFormat="1" x14ac:dyDescent="0.25">
      <c r="A81" s="5"/>
      <c r="B81" s="6" t="s">
        <v>250</v>
      </c>
      <c r="C81" s="7">
        <v>2060009</v>
      </c>
      <c r="D81" s="7">
        <v>274364.38</v>
      </c>
      <c r="E81" s="7">
        <v>859195.45</v>
      </c>
      <c r="F81" s="7">
        <v>1200813.55</v>
      </c>
      <c r="G81" s="7">
        <v>41.7</v>
      </c>
      <c r="H81" s="12">
        <f>SUM(H72:H79)</f>
        <v>820000</v>
      </c>
      <c r="I81" s="12">
        <f t="shared" si="34"/>
        <v>2880009</v>
      </c>
      <c r="J81" s="12">
        <f t="shared" ref="J81:K81" si="41">I81*6/100+I81</f>
        <v>3052809.54</v>
      </c>
      <c r="K81" s="12">
        <f t="shared" si="41"/>
        <v>3235978.1124</v>
      </c>
    </row>
    <row r="82" spans="1:11" x14ac:dyDescent="0.25">
      <c r="A82" s="5"/>
      <c r="B82" s="6"/>
      <c r="C82" s="7"/>
      <c r="D82" s="7"/>
      <c r="E82" s="7"/>
      <c r="F82" s="7"/>
      <c r="G82" s="7"/>
      <c r="H82" s="13"/>
      <c r="I82" s="13"/>
      <c r="J82" s="13"/>
      <c r="K82" s="13"/>
    </row>
    <row r="83" spans="1:11" x14ac:dyDescent="0.25">
      <c r="A83" s="5"/>
      <c r="B83" s="6" t="s">
        <v>266</v>
      </c>
      <c r="C83" s="7"/>
      <c r="D83" s="7"/>
      <c r="E83" s="7"/>
      <c r="F83" s="7"/>
      <c r="G83" s="7"/>
      <c r="H83" s="13"/>
      <c r="I83" s="13"/>
      <c r="J83" s="13"/>
      <c r="K83" s="13"/>
    </row>
    <row r="84" spans="1:11" x14ac:dyDescent="0.25">
      <c r="A84" s="9"/>
      <c r="B84" s="10"/>
      <c r="C84" s="11"/>
      <c r="D84" s="11"/>
      <c r="E84" s="11"/>
      <c r="F84" s="11"/>
      <c r="G84" s="11"/>
      <c r="H84" s="13"/>
      <c r="I84" s="13"/>
      <c r="J84" s="13"/>
      <c r="K84" s="13"/>
    </row>
    <row r="85" spans="1:11" x14ac:dyDescent="0.25">
      <c r="A85" s="9" t="s">
        <v>581</v>
      </c>
      <c r="B85" s="10" t="s">
        <v>268</v>
      </c>
      <c r="C85" s="11">
        <v>3180</v>
      </c>
      <c r="D85" s="11">
        <v>617.99</v>
      </c>
      <c r="E85" s="11">
        <v>2591.96</v>
      </c>
      <c r="F85" s="11">
        <v>588.04</v>
      </c>
      <c r="G85" s="11">
        <v>81.5</v>
      </c>
      <c r="H85" s="13"/>
      <c r="I85" s="13">
        <f t="shared" si="34"/>
        <v>3180</v>
      </c>
      <c r="J85" s="13">
        <f t="shared" ref="J85:K85" si="42">I85*6/100+I85</f>
        <v>3370.8</v>
      </c>
      <c r="K85" s="13">
        <f t="shared" si="42"/>
        <v>3573.0480000000002</v>
      </c>
    </row>
    <row r="86" spans="1:11" x14ac:dyDescent="0.25">
      <c r="A86" s="9" t="s">
        <v>582</v>
      </c>
      <c r="B86" s="10" t="s">
        <v>269</v>
      </c>
      <c r="C86" s="11">
        <v>6980</v>
      </c>
      <c r="D86" s="11">
        <v>12961.47</v>
      </c>
      <c r="E86" s="11">
        <v>20649.689999999999</v>
      </c>
      <c r="F86" s="11">
        <v>-13669.69</v>
      </c>
      <c r="G86" s="11">
        <v>295.83999999999997</v>
      </c>
      <c r="H86" s="13"/>
      <c r="I86" s="13">
        <f t="shared" si="34"/>
        <v>6980</v>
      </c>
      <c r="J86" s="13">
        <f t="shared" ref="J86:K86" si="43">I86*6/100+I86</f>
        <v>7398.8</v>
      </c>
      <c r="K86" s="13">
        <f t="shared" si="43"/>
        <v>7842.7280000000001</v>
      </c>
    </row>
    <row r="87" spans="1:11" x14ac:dyDescent="0.25">
      <c r="A87" s="9" t="s">
        <v>583</v>
      </c>
      <c r="B87" s="10" t="s">
        <v>271</v>
      </c>
      <c r="C87" s="11">
        <v>45932</v>
      </c>
      <c r="D87" s="11">
        <v>3680.37</v>
      </c>
      <c r="E87" s="11">
        <v>21686.45</v>
      </c>
      <c r="F87" s="11">
        <v>24245.55</v>
      </c>
      <c r="G87" s="11">
        <v>47.21</v>
      </c>
      <c r="H87" s="13"/>
      <c r="I87" s="13">
        <f t="shared" si="34"/>
        <v>45932</v>
      </c>
      <c r="J87" s="13">
        <f t="shared" ref="J87:K87" si="44">I87*6/100+I87</f>
        <v>48687.92</v>
      </c>
      <c r="K87" s="13">
        <f t="shared" si="44"/>
        <v>51609.195200000002</v>
      </c>
    </row>
    <row r="88" spans="1:11" x14ac:dyDescent="0.25">
      <c r="A88" s="9" t="s">
        <v>584</v>
      </c>
      <c r="B88" s="10" t="s">
        <v>272</v>
      </c>
      <c r="C88" s="11">
        <v>36471</v>
      </c>
      <c r="D88" s="11">
        <v>2922.28</v>
      </c>
      <c r="E88" s="11">
        <v>17219.46</v>
      </c>
      <c r="F88" s="11">
        <v>19251.54</v>
      </c>
      <c r="G88" s="11">
        <v>47.21</v>
      </c>
      <c r="H88" s="13"/>
      <c r="I88" s="13">
        <f t="shared" si="34"/>
        <v>36471</v>
      </c>
      <c r="J88" s="13">
        <f t="shared" ref="J88:K88" si="45">I88*6/100+I88</f>
        <v>38659.26</v>
      </c>
      <c r="K88" s="13">
        <f t="shared" si="45"/>
        <v>40978.815600000002</v>
      </c>
    </row>
    <row r="89" spans="1:11" x14ac:dyDescent="0.25">
      <c r="A89" s="9" t="s">
        <v>585</v>
      </c>
      <c r="B89" s="10" t="s">
        <v>273</v>
      </c>
      <c r="C89" s="11">
        <v>0</v>
      </c>
      <c r="D89" s="11">
        <v>712.95</v>
      </c>
      <c r="E89" s="11">
        <v>1701.89</v>
      </c>
      <c r="F89" s="11">
        <v>-1701.89</v>
      </c>
      <c r="G89" s="11">
        <v>0</v>
      </c>
      <c r="H89" s="13"/>
      <c r="I89" s="13">
        <f t="shared" si="34"/>
        <v>0</v>
      </c>
      <c r="J89" s="13">
        <f t="shared" ref="J89:K89" si="46">I89*6/100+I89</f>
        <v>0</v>
      </c>
      <c r="K89" s="13">
        <f t="shared" si="46"/>
        <v>0</v>
      </c>
    </row>
    <row r="90" spans="1:11" x14ac:dyDescent="0.25">
      <c r="A90" s="9" t="s">
        <v>586</v>
      </c>
      <c r="B90" s="10" t="s">
        <v>274</v>
      </c>
      <c r="C90" s="11">
        <v>0</v>
      </c>
      <c r="D90" s="11">
        <v>128.66999999999999</v>
      </c>
      <c r="E90" s="11">
        <v>128.66999999999999</v>
      </c>
      <c r="F90" s="11">
        <v>-128.66999999999999</v>
      </c>
      <c r="G90" s="11">
        <v>0</v>
      </c>
      <c r="H90" s="13"/>
      <c r="I90" s="13">
        <f t="shared" si="34"/>
        <v>0</v>
      </c>
      <c r="J90" s="13">
        <f t="shared" ref="J90:K90" si="47">I90*6/100+I90</f>
        <v>0</v>
      </c>
      <c r="K90" s="13">
        <f t="shared" si="47"/>
        <v>0</v>
      </c>
    </row>
    <row r="91" spans="1:11" x14ac:dyDescent="0.25">
      <c r="A91" s="9" t="s">
        <v>587</v>
      </c>
      <c r="B91" s="10" t="s">
        <v>275</v>
      </c>
      <c r="C91" s="11">
        <v>1605</v>
      </c>
      <c r="D91" s="11">
        <v>0</v>
      </c>
      <c r="E91" s="11">
        <v>0</v>
      </c>
      <c r="F91" s="11">
        <v>1605</v>
      </c>
      <c r="G91" s="11">
        <v>0</v>
      </c>
      <c r="H91" s="13"/>
      <c r="I91" s="13">
        <f t="shared" si="34"/>
        <v>1605</v>
      </c>
      <c r="J91" s="13">
        <f t="shared" ref="J91:K91" si="48">I91*6/100+I91</f>
        <v>1701.3</v>
      </c>
      <c r="K91" s="13">
        <f t="shared" si="48"/>
        <v>1803.3779999999999</v>
      </c>
    </row>
    <row r="92" spans="1:11" x14ac:dyDescent="0.25">
      <c r="A92" s="9" t="s">
        <v>588</v>
      </c>
      <c r="B92" s="10" t="s">
        <v>276</v>
      </c>
      <c r="C92" s="11">
        <v>139940</v>
      </c>
      <c r="D92" s="11">
        <v>1906.83</v>
      </c>
      <c r="E92" s="11">
        <v>54918.95</v>
      </c>
      <c r="F92" s="11">
        <v>85021.05</v>
      </c>
      <c r="G92" s="11">
        <v>39.24</v>
      </c>
      <c r="H92" s="13"/>
      <c r="I92" s="13">
        <f t="shared" si="34"/>
        <v>139940</v>
      </c>
      <c r="J92" s="13">
        <f t="shared" ref="J92:K92" si="49">I92*6/100+I92</f>
        <v>148336.4</v>
      </c>
      <c r="K92" s="13">
        <f t="shared" si="49"/>
        <v>157236.584</v>
      </c>
    </row>
    <row r="93" spans="1:11" x14ac:dyDescent="0.25">
      <c r="A93" s="9" t="s">
        <v>589</v>
      </c>
      <c r="B93" s="10" t="s">
        <v>279</v>
      </c>
      <c r="C93" s="11">
        <v>560409</v>
      </c>
      <c r="D93" s="11">
        <v>46764.5</v>
      </c>
      <c r="E93" s="11">
        <v>271679.61</v>
      </c>
      <c r="F93" s="11">
        <v>288729.39</v>
      </c>
      <c r="G93" s="11">
        <v>48.47</v>
      </c>
      <c r="H93" s="13"/>
      <c r="I93" s="13">
        <f t="shared" si="34"/>
        <v>560409</v>
      </c>
      <c r="J93" s="13">
        <f t="shared" ref="J93:K93" si="50">I93*6/100+I93</f>
        <v>594033.54</v>
      </c>
      <c r="K93" s="13">
        <f t="shared" si="50"/>
        <v>629675.55240000004</v>
      </c>
    </row>
    <row r="94" spans="1:11" x14ac:dyDescent="0.25">
      <c r="A94" s="9"/>
      <c r="B94" s="10"/>
      <c r="C94" s="11"/>
      <c r="D94" s="11"/>
      <c r="E94" s="11"/>
      <c r="F94" s="11"/>
      <c r="G94" s="11"/>
      <c r="H94" s="13"/>
      <c r="I94" s="13"/>
      <c r="J94" s="13"/>
      <c r="K94" s="13"/>
    </row>
    <row r="95" spans="1:11" s="70" customFormat="1" x14ac:dyDescent="0.25">
      <c r="A95" s="5"/>
      <c r="B95" s="6" t="s">
        <v>280</v>
      </c>
      <c r="C95" s="7">
        <v>794517</v>
      </c>
      <c r="D95" s="7">
        <v>69695.06</v>
      </c>
      <c r="E95" s="7">
        <v>390576.68</v>
      </c>
      <c r="F95" s="7">
        <v>403940.32</v>
      </c>
      <c r="G95" s="7">
        <v>49.15</v>
      </c>
      <c r="H95" s="12">
        <f>SUM(H85:H93)</f>
        <v>0</v>
      </c>
      <c r="I95" s="12">
        <f t="shared" si="34"/>
        <v>794517</v>
      </c>
      <c r="J95" s="12">
        <f t="shared" ref="J95:K95" si="51">I95*6/100+I95</f>
        <v>842188.02</v>
      </c>
      <c r="K95" s="12">
        <f t="shared" si="51"/>
        <v>892719.30119999999</v>
      </c>
    </row>
    <row r="96" spans="1:11" s="70" customFormat="1" x14ac:dyDescent="0.25">
      <c r="A96" s="5"/>
      <c r="B96" s="6"/>
      <c r="C96" s="7"/>
      <c r="D96" s="7"/>
      <c r="E96" s="7"/>
      <c r="F96" s="7"/>
      <c r="G96" s="7"/>
      <c r="H96" s="12"/>
      <c r="I96" s="12"/>
      <c r="J96" s="12"/>
      <c r="K96" s="12"/>
    </row>
    <row r="97" spans="1:11" s="70" customFormat="1" x14ac:dyDescent="0.25">
      <c r="A97" s="5"/>
      <c r="B97" s="6" t="s">
        <v>281</v>
      </c>
      <c r="C97" s="7">
        <v>6323762</v>
      </c>
      <c r="D97" s="7">
        <v>570900.46</v>
      </c>
      <c r="E97" s="7">
        <v>2472897.5499999998</v>
      </c>
      <c r="F97" s="7">
        <v>3850864.45</v>
      </c>
      <c r="G97" s="7">
        <v>39.1</v>
      </c>
      <c r="H97" s="12">
        <f>H81+H95</f>
        <v>820000</v>
      </c>
      <c r="I97" s="12">
        <f t="shared" si="34"/>
        <v>7143762</v>
      </c>
      <c r="J97" s="12">
        <f>J59+J68+J81+J95</f>
        <v>7657187.6776000001</v>
      </c>
      <c r="K97" s="12">
        <f>K59+K68+K81+K95</f>
        <v>8116618.9382560002</v>
      </c>
    </row>
    <row r="98" spans="1:11" x14ac:dyDescent="0.25">
      <c r="A98" s="5"/>
      <c r="B98" s="6"/>
      <c r="C98" s="7"/>
      <c r="D98" s="7"/>
      <c r="E98" s="7"/>
      <c r="F98" s="7"/>
      <c r="G98" s="7"/>
      <c r="H98" s="13"/>
      <c r="I98" s="13"/>
      <c r="J98" s="13"/>
      <c r="K98" s="13"/>
    </row>
    <row r="99" spans="1:11" x14ac:dyDescent="0.25">
      <c r="A99" s="5"/>
      <c r="B99" s="6" t="s">
        <v>590</v>
      </c>
      <c r="C99" s="7"/>
      <c r="D99" s="7"/>
      <c r="E99" s="7"/>
      <c r="F99" s="7"/>
      <c r="G99" s="7"/>
      <c r="H99" s="13"/>
      <c r="I99" s="13"/>
      <c r="J99" s="13"/>
      <c r="K99" s="13"/>
    </row>
    <row r="100" spans="1:11" x14ac:dyDescent="0.25">
      <c r="A100" s="5"/>
      <c r="B100" s="6" t="s">
        <v>92</v>
      </c>
      <c r="C100" s="7"/>
      <c r="D100" s="7"/>
      <c r="E100" s="7"/>
      <c r="F100" s="7"/>
      <c r="G100" s="7"/>
      <c r="H100" s="13"/>
      <c r="I100" s="13"/>
      <c r="J100" s="13"/>
      <c r="K100" s="13"/>
    </row>
    <row r="101" spans="1:11" x14ac:dyDescent="0.25">
      <c r="A101" s="5"/>
      <c r="B101" s="6" t="s">
        <v>93</v>
      </c>
      <c r="C101" s="7"/>
      <c r="D101" s="7"/>
      <c r="E101" s="7"/>
      <c r="F101" s="7"/>
      <c r="G101" s="7"/>
      <c r="H101" s="13"/>
      <c r="I101" s="13"/>
      <c r="J101" s="13"/>
      <c r="K101" s="13"/>
    </row>
    <row r="102" spans="1:11" x14ac:dyDescent="0.25">
      <c r="A102" s="5"/>
      <c r="B102" s="6" t="s">
        <v>128</v>
      </c>
      <c r="C102" s="7"/>
      <c r="D102" s="7"/>
      <c r="E102" s="7"/>
      <c r="F102" s="7"/>
      <c r="G102" s="7"/>
      <c r="H102" s="13"/>
      <c r="I102" s="13"/>
      <c r="J102" s="13"/>
      <c r="K102" s="13"/>
    </row>
    <row r="103" spans="1:11" x14ac:dyDescent="0.25">
      <c r="A103" s="5"/>
      <c r="B103" s="6" t="s">
        <v>129</v>
      </c>
      <c r="C103" s="7"/>
      <c r="D103" s="7"/>
      <c r="E103" s="7"/>
      <c r="F103" s="7"/>
      <c r="G103" s="7"/>
      <c r="H103" s="13"/>
      <c r="I103" s="13"/>
      <c r="J103" s="13"/>
      <c r="K103" s="13"/>
    </row>
    <row r="104" spans="1:11" x14ac:dyDescent="0.25">
      <c r="A104" s="9"/>
      <c r="B104" s="10"/>
      <c r="C104" s="11"/>
      <c r="D104" s="11"/>
      <c r="E104" s="11"/>
      <c r="F104" s="11"/>
      <c r="G104" s="11"/>
      <c r="H104" s="13"/>
      <c r="I104" s="13"/>
      <c r="J104" s="13"/>
      <c r="K104" s="13"/>
    </row>
    <row r="105" spans="1:11" x14ac:dyDescent="0.25">
      <c r="A105" s="9" t="s">
        <v>591</v>
      </c>
      <c r="B105" s="10" t="s">
        <v>130</v>
      </c>
      <c r="C105" s="11">
        <v>538452</v>
      </c>
      <c r="D105" s="11">
        <v>44413.63</v>
      </c>
      <c r="E105" s="11">
        <v>263356.34999999998</v>
      </c>
      <c r="F105" s="11">
        <v>275095.65000000002</v>
      </c>
      <c r="G105" s="11">
        <v>48.9</v>
      </c>
      <c r="H105" s="13"/>
      <c r="I105" s="13">
        <f t="shared" si="34"/>
        <v>538452</v>
      </c>
      <c r="J105" s="13">
        <f t="shared" ref="J105:K105" si="52">I105*6/100+I105</f>
        <v>570759.12</v>
      </c>
      <c r="K105" s="13">
        <f t="shared" si="52"/>
        <v>605004.66720000003</v>
      </c>
    </row>
    <row r="106" spans="1:11" x14ac:dyDescent="0.25">
      <c r="A106" s="9" t="s">
        <v>592</v>
      </c>
      <c r="B106" s="10" t="s">
        <v>131</v>
      </c>
      <c r="C106" s="11">
        <v>44871</v>
      </c>
      <c r="D106" s="11">
        <v>0</v>
      </c>
      <c r="E106" s="11">
        <v>43371.82</v>
      </c>
      <c r="F106" s="11">
        <v>1499.18</v>
      </c>
      <c r="G106" s="11">
        <v>96.65</v>
      </c>
      <c r="H106" s="13"/>
      <c r="I106" s="13">
        <f t="shared" si="34"/>
        <v>44871</v>
      </c>
      <c r="J106" s="13">
        <f t="shared" ref="J106:K106" si="53">I106*6/100+I106</f>
        <v>47563.26</v>
      </c>
      <c r="K106" s="13">
        <f t="shared" si="53"/>
        <v>50417.0556</v>
      </c>
    </row>
    <row r="107" spans="1:11" x14ac:dyDescent="0.25">
      <c r="A107" s="9" t="s">
        <v>593</v>
      </c>
      <c r="B107" s="10" t="s">
        <v>132</v>
      </c>
      <c r="C107" s="11">
        <v>24000</v>
      </c>
      <c r="D107" s="11">
        <v>2000</v>
      </c>
      <c r="E107" s="11">
        <v>12000</v>
      </c>
      <c r="F107" s="11">
        <v>12000</v>
      </c>
      <c r="G107" s="11">
        <v>50</v>
      </c>
      <c r="H107" s="13"/>
      <c r="I107" s="13">
        <f t="shared" si="34"/>
        <v>24000</v>
      </c>
      <c r="J107" s="13">
        <f t="shared" ref="J107:K107" si="54">I107*6/100+I107</f>
        <v>25440</v>
      </c>
      <c r="K107" s="13">
        <f t="shared" si="54"/>
        <v>26966.400000000001</v>
      </c>
    </row>
    <row r="108" spans="1:11" x14ac:dyDescent="0.25">
      <c r="A108" s="9" t="s">
        <v>594</v>
      </c>
      <c r="B108" s="10" t="s">
        <v>133</v>
      </c>
      <c r="C108" s="11">
        <v>6264</v>
      </c>
      <c r="D108" s="11">
        <v>0</v>
      </c>
      <c r="E108" s="11">
        <v>0</v>
      </c>
      <c r="F108" s="11">
        <v>6264</v>
      </c>
      <c r="G108" s="11">
        <v>0</v>
      </c>
      <c r="H108" s="13"/>
      <c r="I108" s="13">
        <f t="shared" si="34"/>
        <v>6264</v>
      </c>
      <c r="J108" s="13">
        <f t="shared" ref="J108:K108" si="55">I108*6/100+I108</f>
        <v>6639.84</v>
      </c>
      <c r="K108" s="13">
        <f t="shared" si="55"/>
        <v>7038.2304000000004</v>
      </c>
    </row>
    <row r="109" spans="1:11" x14ac:dyDescent="0.25">
      <c r="A109" s="9" t="s">
        <v>595</v>
      </c>
      <c r="B109" s="10" t="s">
        <v>135</v>
      </c>
      <c r="C109" s="11">
        <v>17702</v>
      </c>
      <c r="D109" s="11">
        <v>0</v>
      </c>
      <c r="E109" s="11">
        <v>0</v>
      </c>
      <c r="F109" s="11">
        <v>17702</v>
      </c>
      <c r="G109" s="11">
        <v>0</v>
      </c>
      <c r="H109" s="13"/>
      <c r="I109" s="13">
        <f t="shared" si="34"/>
        <v>17702</v>
      </c>
      <c r="J109" s="13">
        <f t="shared" ref="J109:K109" si="56">I109*6/100+I109</f>
        <v>18764.12</v>
      </c>
      <c r="K109" s="13">
        <f t="shared" si="56"/>
        <v>19889.967199999999</v>
      </c>
    </row>
    <row r="110" spans="1:11" x14ac:dyDescent="0.25">
      <c r="A110" s="9" t="s">
        <v>596</v>
      </c>
      <c r="B110" s="10" t="s">
        <v>136</v>
      </c>
      <c r="C110" s="11">
        <v>134613</v>
      </c>
      <c r="D110" s="11">
        <v>11103.41</v>
      </c>
      <c r="E110" s="11">
        <v>65839.11</v>
      </c>
      <c r="F110" s="11">
        <v>68773.89</v>
      </c>
      <c r="G110" s="11">
        <v>48.9</v>
      </c>
      <c r="H110" s="13"/>
      <c r="I110" s="13">
        <f t="shared" si="34"/>
        <v>134613</v>
      </c>
      <c r="J110" s="13">
        <f t="shared" ref="J110:K110" si="57">I110*6/100+I110</f>
        <v>142689.78</v>
      </c>
      <c r="K110" s="13">
        <f t="shared" si="57"/>
        <v>151251.16680000001</v>
      </c>
    </row>
    <row r="111" spans="1:11" x14ac:dyDescent="0.25">
      <c r="A111" s="9" t="s">
        <v>597</v>
      </c>
      <c r="B111" s="10" t="s">
        <v>138</v>
      </c>
      <c r="C111" s="11">
        <v>10769</v>
      </c>
      <c r="D111" s="11">
        <v>0</v>
      </c>
      <c r="E111" s="11">
        <v>0</v>
      </c>
      <c r="F111" s="11">
        <v>10769</v>
      </c>
      <c r="G111" s="11">
        <v>0</v>
      </c>
      <c r="H111" s="13"/>
      <c r="I111" s="13">
        <f t="shared" si="34"/>
        <v>10769</v>
      </c>
      <c r="J111" s="13">
        <f t="shared" ref="J111:K111" si="58">I111*6/100+I111</f>
        <v>11415.14</v>
      </c>
      <c r="K111" s="13">
        <f t="shared" si="58"/>
        <v>12100.0484</v>
      </c>
    </row>
    <row r="112" spans="1:11" x14ac:dyDescent="0.25">
      <c r="A112" s="9" t="s">
        <v>598</v>
      </c>
      <c r="B112" s="10" t="s">
        <v>142</v>
      </c>
      <c r="C112" s="11">
        <v>15692</v>
      </c>
      <c r="D112" s="11">
        <v>1307.7</v>
      </c>
      <c r="E112" s="11">
        <v>7846.2</v>
      </c>
      <c r="F112" s="11">
        <v>7845.8</v>
      </c>
      <c r="G112" s="11">
        <v>50</v>
      </c>
      <c r="H112" s="13"/>
      <c r="I112" s="13">
        <f t="shared" si="34"/>
        <v>15692</v>
      </c>
      <c r="J112" s="13">
        <f t="shared" ref="J112:K112" si="59">I112*6/100+I112</f>
        <v>16633.52</v>
      </c>
      <c r="K112" s="13">
        <f t="shared" si="59"/>
        <v>17631.531200000001</v>
      </c>
    </row>
    <row r="113" spans="1:11" x14ac:dyDescent="0.25">
      <c r="A113" s="9"/>
      <c r="B113" s="10"/>
      <c r="C113" s="11"/>
      <c r="D113" s="11"/>
      <c r="E113" s="11"/>
      <c r="F113" s="11"/>
      <c r="G113" s="11"/>
      <c r="H113" s="13"/>
      <c r="I113" s="13"/>
      <c r="J113" s="13"/>
      <c r="K113" s="13"/>
    </row>
    <row r="114" spans="1:11" s="70" customFormat="1" x14ac:dyDescent="0.25">
      <c r="A114" s="5"/>
      <c r="B114" s="6" t="s">
        <v>143</v>
      </c>
      <c r="C114" s="7">
        <v>792363</v>
      </c>
      <c r="D114" s="7">
        <v>58824.74</v>
      </c>
      <c r="E114" s="7">
        <v>392413.48</v>
      </c>
      <c r="F114" s="7">
        <v>399949.52</v>
      </c>
      <c r="G114" s="7">
        <v>49.52</v>
      </c>
      <c r="H114" s="12">
        <f>SUM(H105:H112)</f>
        <v>0</v>
      </c>
      <c r="I114" s="12">
        <f t="shared" si="34"/>
        <v>792363</v>
      </c>
      <c r="J114" s="12">
        <f t="shared" ref="J114:K114" si="60">I114*6/100+I114</f>
        <v>839904.78</v>
      </c>
      <c r="K114" s="12">
        <f t="shared" si="60"/>
        <v>890299.06680000003</v>
      </c>
    </row>
    <row r="115" spans="1:11" x14ac:dyDescent="0.25">
      <c r="A115" s="5"/>
      <c r="B115" s="6"/>
      <c r="C115" s="7"/>
      <c r="D115" s="7"/>
      <c r="E115" s="7"/>
      <c r="F115" s="7"/>
      <c r="G115" s="7"/>
      <c r="H115" s="13"/>
      <c r="I115" s="13"/>
      <c r="J115" s="13"/>
      <c r="K115" s="13"/>
    </row>
    <row r="116" spans="1:11" x14ac:dyDescent="0.25">
      <c r="A116" s="5"/>
      <c r="B116" s="6" t="s">
        <v>144</v>
      </c>
      <c r="C116" s="7"/>
      <c r="D116" s="7"/>
      <c r="E116" s="7"/>
      <c r="F116" s="7"/>
      <c r="G116" s="7"/>
      <c r="H116" s="13"/>
      <c r="I116" s="13"/>
      <c r="J116" s="13"/>
      <c r="K116" s="13"/>
    </row>
    <row r="117" spans="1:11" x14ac:dyDescent="0.25">
      <c r="A117" s="9"/>
      <c r="B117" s="10"/>
      <c r="C117" s="11"/>
      <c r="D117" s="11"/>
      <c r="E117" s="11"/>
      <c r="F117" s="11"/>
      <c r="G117" s="11"/>
      <c r="H117" s="13"/>
      <c r="I117" s="13"/>
      <c r="J117" s="13"/>
      <c r="K117" s="13"/>
    </row>
    <row r="118" spans="1:11" x14ac:dyDescent="0.25">
      <c r="A118" s="9" t="s">
        <v>599</v>
      </c>
      <c r="B118" s="10" t="s">
        <v>145</v>
      </c>
      <c r="C118" s="11">
        <v>76</v>
      </c>
      <c r="D118" s="11">
        <v>8.75</v>
      </c>
      <c r="E118" s="11">
        <v>52.5</v>
      </c>
      <c r="F118" s="11">
        <v>23.5</v>
      </c>
      <c r="G118" s="11">
        <v>69.069999999999993</v>
      </c>
      <c r="H118" s="13"/>
      <c r="I118" s="13">
        <f t="shared" si="34"/>
        <v>76</v>
      </c>
      <c r="J118" s="13">
        <f t="shared" ref="J118:K118" si="61">I118*6/100+I118</f>
        <v>80.56</v>
      </c>
      <c r="K118" s="13">
        <f t="shared" si="61"/>
        <v>85.393600000000006</v>
      </c>
    </row>
    <row r="119" spans="1:11" s="18" customFormat="1" x14ac:dyDescent="0.25">
      <c r="A119" s="15" t="s">
        <v>600</v>
      </c>
      <c r="B119" s="16" t="s">
        <v>146</v>
      </c>
      <c r="C119" s="17">
        <v>0</v>
      </c>
      <c r="D119" s="17">
        <v>3194.4</v>
      </c>
      <c r="E119" s="17">
        <v>19166.400000000001</v>
      </c>
      <c r="F119" s="17">
        <v>-19166.400000000001</v>
      </c>
      <c r="G119" s="17">
        <v>0</v>
      </c>
      <c r="H119" s="19"/>
      <c r="I119" s="19">
        <f t="shared" si="34"/>
        <v>0</v>
      </c>
      <c r="J119" s="19">
        <f t="shared" ref="J119:K119" si="62">I119*6/100+I119</f>
        <v>0</v>
      </c>
      <c r="K119" s="19">
        <f t="shared" si="62"/>
        <v>0</v>
      </c>
    </row>
    <row r="120" spans="1:11" x14ac:dyDescent="0.25">
      <c r="A120" s="9" t="s">
        <v>601</v>
      </c>
      <c r="B120" s="10" t="s">
        <v>147</v>
      </c>
      <c r="C120" s="11">
        <v>118459</v>
      </c>
      <c r="D120" s="11">
        <v>7994.45</v>
      </c>
      <c r="E120" s="11">
        <v>47404.13</v>
      </c>
      <c r="F120" s="11">
        <v>71054.87</v>
      </c>
      <c r="G120" s="11">
        <v>40.01</v>
      </c>
      <c r="H120" s="13"/>
      <c r="I120" s="13">
        <f t="shared" si="34"/>
        <v>118459</v>
      </c>
      <c r="J120" s="13">
        <f t="shared" ref="J120:K120" si="63">I120*6/100+I120</f>
        <v>125566.54</v>
      </c>
      <c r="K120" s="13">
        <f t="shared" si="63"/>
        <v>133100.5324</v>
      </c>
    </row>
    <row r="121" spans="1:11" x14ac:dyDescent="0.25">
      <c r="A121" s="9" t="s">
        <v>602</v>
      </c>
      <c r="B121" s="10" t="s">
        <v>148</v>
      </c>
      <c r="C121" s="11">
        <v>1784</v>
      </c>
      <c r="D121" s="11">
        <v>148.72</v>
      </c>
      <c r="E121" s="11">
        <v>892.32</v>
      </c>
      <c r="F121" s="11">
        <v>891.68</v>
      </c>
      <c r="G121" s="11">
        <v>50.01</v>
      </c>
      <c r="H121" s="13"/>
      <c r="I121" s="13">
        <f t="shared" si="34"/>
        <v>1784</v>
      </c>
      <c r="J121" s="13">
        <f t="shared" ref="J121:K121" si="64">I121*6/100+I121</f>
        <v>1891.04</v>
      </c>
      <c r="K121" s="13">
        <f t="shared" si="64"/>
        <v>2004.5023999999999</v>
      </c>
    </row>
    <row r="122" spans="1:11" x14ac:dyDescent="0.25">
      <c r="A122" s="9"/>
      <c r="B122" s="10"/>
      <c r="C122" s="11"/>
      <c r="D122" s="11"/>
      <c r="E122" s="11"/>
      <c r="F122" s="11"/>
      <c r="G122" s="11"/>
      <c r="H122" s="13"/>
      <c r="I122" s="13"/>
      <c r="J122" s="13"/>
      <c r="K122" s="13"/>
    </row>
    <row r="123" spans="1:11" s="70" customFormat="1" x14ac:dyDescent="0.25">
      <c r="A123" s="5"/>
      <c r="B123" s="6" t="s">
        <v>149</v>
      </c>
      <c r="C123" s="7">
        <v>120319</v>
      </c>
      <c r="D123" s="7">
        <v>11346.32</v>
      </c>
      <c r="E123" s="7">
        <v>67515.350000000006</v>
      </c>
      <c r="F123" s="7">
        <v>52803.65</v>
      </c>
      <c r="G123" s="7">
        <v>56.11</v>
      </c>
      <c r="H123" s="12">
        <f>SUM(H118:H121)</f>
        <v>0</v>
      </c>
      <c r="I123" s="12">
        <f t="shared" si="34"/>
        <v>120319</v>
      </c>
      <c r="J123" s="12">
        <f t="shared" ref="J123:K123" si="65">I123*6/100+I123</f>
        <v>127538.14</v>
      </c>
      <c r="K123" s="12">
        <f t="shared" si="65"/>
        <v>135190.4284</v>
      </c>
    </row>
    <row r="124" spans="1:11" x14ac:dyDescent="0.25">
      <c r="A124" s="9"/>
      <c r="B124" s="10"/>
      <c r="C124" s="11"/>
      <c r="D124" s="11"/>
      <c r="E124" s="11"/>
      <c r="F124" s="11"/>
      <c r="G124" s="11"/>
      <c r="H124" s="13"/>
      <c r="I124" s="13"/>
      <c r="J124" s="13"/>
      <c r="K124" s="13"/>
    </row>
    <row r="125" spans="1:11" x14ac:dyDescent="0.25">
      <c r="A125" s="9" t="s">
        <v>603</v>
      </c>
      <c r="B125" s="10" t="s">
        <v>151</v>
      </c>
      <c r="C125" s="11">
        <v>4305</v>
      </c>
      <c r="D125" s="11">
        <v>0</v>
      </c>
      <c r="E125" s="11">
        <v>0</v>
      </c>
      <c r="F125" s="11">
        <v>4305</v>
      </c>
      <c r="G125" s="11">
        <v>0</v>
      </c>
      <c r="H125" s="13"/>
      <c r="I125" s="13">
        <f t="shared" si="34"/>
        <v>4305</v>
      </c>
      <c r="J125" s="13">
        <f t="shared" ref="J125:K125" si="66">I125*6/100+I125</f>
        <v>4563.3</v>
      </c>
      <c r="K125" s="13">
        <f t="shared" si="66"/>
        <v>4837.098</v>
      </c>
    </row>
    <row r="126" spans="1:11" x14ac:dyDescent="0.25">
      <c r="A126" s="9" t="s">
        <v>604</v>
      </c>
      <c r="B126" s="10" t="s">
        <v>152</v>
      </c>
      <c r="C126" s="11">
        <v>6876</v>
      </c>
      <c r="D126" s="11">
        <v>0</v>
      </c>
      <c r="E126" s="11">
        <v>0</v>
      </c>
      <c r="F126" s="11">
        <v>6876</v>
      </c>
      <c r="G126" s="11">
        <v>0</v>
      </c>
      <c r="H126" s="13"/>
      <c r="I126" s="13">
        <f t="shared" si="34"/>
        <v>6876</v>
      </c>
      <c r="J126" s="13">
        <f t="shared" ref="J126:K126" si="67">I126*6/100+I126</f>
        <v>7288.56</v>
      </c>
      <c r="K126" s="13">
        <f t="shared" si="67"/>
        <v>7725.8736000000008</v>
      </c>
    </row>
    <row r="127" spans="1:11" x14ac:dyDescent="0.25">
      <c r="A127" s="9" t="s">
        <v>605</v>
      </c>
      <c r="B127" s="10" t="s">
        <v>153</v>
      </c>
      <c r="C127" s="11">
        <v>4598</v>
      </c>
      <c r="D127" s="11">
        <v>0</v>
      </c>
      <c r="E127" s="11">
        <v>0</v>
      </c>
      <c r="F127" s="11">
        <v>4598</v>
      </c>
      <c r="G127" s="11">
        <v>0</v>
      </c>
      <c r="H127" s="13"/>
      <c r="I127" s="13">
        <f t="shared" si="34"/>
        <v>4598</v>
      </c>
      <c r="J127" s="13">
        <f t="shared" ref="J127:K127" si="68">I127*6/100+I127</f>
        <v>4873.88</v>
      </c>
      <c r="K127" s="13">
        <f t="shared" si="68"/>
        <v>5166.3127999999997</v>
      </c>
    </row>
    <row r="128" spans="1:11" x14ac:dyDescent="0.25">
      <c r="A128" s="9"/>
      <c r="B128" s="10"/>
      <c r="C128" s="11"/>
      <c r="D128" s="11"/>
      <c r="E128" s="11"/>
      <c r="F128" s="11"/>
      <c r="G128" s="11"/>
      <c r="H128" s="13"/>
      <c r="I128" s="13"/>
      <c r="J128" s="13"/>
      <c r="K128" s="13"/>
    </row>
    <row r="129" spans="1:11" s="70" customFormat="1" x14ac:dyDescent="0.25">
      <c r="A129" s="5"/>
      <c r="B129" s="6" t="s">
        <v>154</v>
      </c>
      <c r="C129" s="7">
        <v>15779</v>
      </c>
      <c r="D129" s="7">
        <v>0</v>
      </c>
      <c r="E129" s="7">
        <v>0</v>
      </c>
      <c r="F129" s="7">
        <v>15779</v>
      </c>
      <c r="G129" s="7">
        <v>0</v>
      </c>
      <c r="H129" s="12">
        <f>SUM(H125:H127)</f>
        <v>0</v>
      </c>
      <c r="I129" s="12">
        <f t="shared" si="34"/>
        <v>15779</v>
      </c>
      <c r="J129" s="12">
        <f t="shared" ref="J129:K129" si="69">I129*6/100+I129</f>
        <v>16725.740000000002</v>
      </c>
      <c r="K129" s="12">
        <f t="shared" si="69"/>
        <v>17729.2844</v>
      </c>
    </row>
    <row r="130" spans="1:11" x14ac:dyDescent="0.25">
      <c r="A130" s="5"/>
      <c r="B130" s="6"/>
      <c r="C130" s="7"/>
      <c r="D130" s="7"/>
      <c r="E130" s="7"/>
      <c r="F130" s="7"/>
      <c r="G130" s="7"/>
      <c r="H130" s="13"/>
      <c r="I130" s="13"/>
      <c r="J130" s="13"/>
      <c r="K130" s="13"/>
    </row>
    <row r="131" spans="1:11" s="70" customFormat="1" x14ac:dyDescent="0.25">
      <c r="A131" s="5"/>
      <c r="B131" s="6" t="s">
        <v>155</v>
      </c>
      <c r="C131" s="7">
        <v>928461</v>
      </c>
      <c r="D131" s="7">
        <v>70171.06</v>
      </c>
      <c r="E131" s="7">
        <v>459928.83</v>
      </c>
      <c r="F131" s="7">
        <v>468532.17</v>
      </c>
      <c r="G131" s="7">
        <v>49.53</v>
      </c>
      <c r="H131" s="12">
        <f>H114+H123+H129</f>
        <v>0</v>
      </c>
      <c r="I131" s="12">
        <f t="shared" si="34"/>
        <v>928461</v>
      </c>
      <c r="J131" s="12">
        <f t="shared" ref="J131:K131" si="70">I131*6/100+I131</f>
        <v>984168.66</v>
      </c>
      <c r="K131" s="12">
        <f t="shared" si="70"/>
        <v>1043218.7796</v>
      </c>
    </row>
    <row r="132" spans="1:11" s="70" customFormat="1" x14ac:dyDescent="0.25">
      <c r="A132" s="5"/>
      <c r="B132" s="6"/>
      <c r="C132" s="7"/>
      <c r="D132" s="7"/>
      <c r="E132" s="7"/>
      <c r="F132" s="7"/>
      <c r="G132" s="7"/>
      <c r="H132" s="12"/>
      <c r="I132" s="12"/>
      <c r="J132" s="12"/>
      <c r="K132" s="12"/>
    </row>
    <row r="133" spans="1:11" s="70" customFormat="1" x14ac:dyDescent="0.25">
      <c r="A133" s="5"/>
      <c r="B133" s="6" t="s">
        <v>156</v>
      </c>
      <c r="C133" s="7">
        <v>928461</v>
      </c>
      <c r="D133" s="7">
        <v>70171.06</v>
      </c>
      <c r="E133" s="7">
        <v>459928.83</v>
      </c>
      <c r="F133" s="7">
        <v>468532.17</v>
      </c>
      <c r="G133" s="7">
        <v>49.53</v>
      </c>
      <c r="H133" s="12">
        <f>H131</f>
        <v>0</v>
      </c>
      <c r="I133" s="12">
        <f t="shared" si="34"/>
        <v>928461</v>
      </c>
      <c r="J133" s="12">
        <f t="shared" ref="J133:K133" si="71">I133*6/100+I133</f>
        <v>984168.66</v>
      </c>
      <c r="K133" s="12">
        <f t="shared" si="71"/>
        <v>1043218.7796</v>
      </c>
    </row>
    <row r="134" spans="1:11" x14ac:dyDescent="0.25">
      <c r="A134" s="5"/>
      <c r="B134" s="6"/>
      <c r="C134" s="7"/>
      <c r="D134" s="7"/>
      <c r="E134" s="7"/>
      <c r="F134" s="7"/>
      <c r="G134" s="7"/>
      <c r="H134" s="13"/>
      <c r="I134" s="13"/>
      <c r="J134" s="13"/>
      <c r="K134" s="13"/>
    </row>
    <row r="135" spans="1:11" x14ac:dyDescent="0.25">
      <c r="A135" s="5"/>
      <c r="B135" s="6" t="s">
        <v>186</v>
      </c>
      <c r="C135" s="7"/>
      <c r="D135" s="7"/>
      <c r="E135" s="7"/>
      <c r="F135" s="7"/>
      <c r="G135" s="7"/>
      <c r="H135" s="13"/>
      <c r="I135" s="13"/>
      <c r="J135" s="13"/>
      <c r="K135" s="13"/>
    </row>
    <row r="136" spans="1:11" x14ac:dyDescent="0.25">
      <c r="A136" s="5"/>
      <c r="B136" s="6" t="s">
        <v>187</v>
      </c>
      <c r="C136" s="7"/>
      <c r="D136" s="7"/>
      <c r="E136" s="7"/>
      <c r="F136" s="7"/>
      <c r="G136" s="7"/>
      <c r="H136" s="13"/>
      <c r="I136" s="13"/>
      <c r="J136" s="13"/>
      <c r="K136" s="13"/>
    </row>
    <row r="137" spans="1:11" x14ac:dyDescent="0.25">
      <c r="A137" s="5"/>
      <c r="B137" s="6"/>
      <c r="C137" s="7"/>
      <c r="D137" s="7"/>
      <c r="E137" s="7"/>
      <c r="F137" s="7"/>
      <c r="G137" s="7"/>
      <c r="H137" s="13"/>
      <c r="I137" s="13"/>
      <c r="J137" s="13"/>
      <c r="K137" s="13"/>
    </row>
    <row r="138" spans="1:11" s="18" customFormat="1" x14ac:dyDescent="0.25">
      <c r="A138" s="15" t="s">
        <v>606</v>
      </c>
      <c r="B138" s="16" t="s">
        <v>191</v>
      </c>
      <c r="C138" s="17">
        <v>208673</v>
      </c>
      <c r="D138" s="17">
        <v>0</v>
      </c>
      <c r="E138" s="17">
        <v>0</v>
      </c>
      <c r="F138" s="17">
        <v>208673</v>
      </c>
      <c r="G138" s="17">
        <v>0</v>
      </c>
      <c r="H138" s="19">
        <v>-50000</v>
      </c>
      <c r="I138" s="19">
        <f t="shared" ref="I138:I201" si="72">C138+H138</f>
        <v>158673</v>
      </c>
      <c r="J138" s="13">
        <f t="shared" ref="J138:K138" si="73">I138*6/100+I138</f>
        <v>168193.38</v>
      </c>
      <c r="K138" s="13">
        <f t="shared" si="73"/>
        <v>178284.9828</v>
      </c>
    </row>
    <row r="139" spans="1:11" x14ac:dyDescent="0.25">
      <c r="A139" s="9"/>
      <c r="B139" s="10"/>
      <c r="C139" s="11"/>
      <c r="D139" s="11"/>
      <c r="E139" s="11"/>
      <c r="F139" s="11"/>
      <c r="G139" s="11"/>
      <c r="H139" s="13"/>
      <c r="I139" s="13"/>
      <c r="J139" s="13"/>
      <c r="K139" s="13"/>
    </row>
    <row r="140" spans="1:11" s="70" customFormat="1" x14ac:dyDescent="0.25">
      <c r="A140" s="5"/>
      <c r="B140" s="6" t="s">
        <v>196</v>
      </c>
      <c r="C140" s="7">
        <v>208673</v>
      </c>
      <c r="D140" s="7">
        <v>0</v>
      </c>
      <c r="E140" s="7">
        <v>0</v>
      </c>
      <c r="F140" s="7">
        <v>208673</v>
      </c>
      <c r="G140" s="7">
        <v>0</v>
      </c>
      <c r="H140" s="12">
        <f>H138</f>
        <v>-50000</v>
      </c>
      <c r="I140" s="12">
        <f t="shared" si="72"/>
        <v>158673</v>
      </c>
      <c r="J140" s="12">
        <f t="shared" ref="J140:K140" si="74">I140*6/100+I140</f>
        <v>168193.38</v>
      </c>
      <c r="K140" s="12">
        <f t="shared" si="74"/>
        <v>178284.9828</v>
      </c>
    </row>
    <row r="141" spans="1:11" x14ac:dyDescent="0.25">
      <c r="A141" s="5"/>
      <c r="B141" s="6"/>
      <c r="C141" s="7"/>
      <c r="D141" s="7"/>
      <c r="E141" s="7"/>
      <c r="F141" s="7"/>
      <c r="G141" s="7"/>
      <c r="H141" s="13"/>
      <c r="I141" s="13"/>
      <c r="J141" s="13"/>
      <c r="K141" s="13"/>
    </row>
    <row r="142" spans="1:11" x14ac:dyDescent="0.25">
      <c r="A142" s="5"/>
      <c r="B142" s="6" t="s">
        <v>197</v>
      </c>
      <c r="C142" s="7"/>
      <c r="D142" s="7"/>
      <c r="E142" s="7"/>
      <c r="F142" s="7"/>
      <c r="G142" s="7"/>
      <c r="H142" s="13"/>
      <c r="I142" s="13"/>
      <c r="J142" s="13"/>
      <c r="K142" s="13"/>
    </row>
    <row r="143" spans="1:11" x14ac:dyDescent="0.25">
      <c r="A143" s="5"/>
      <c r="B143" s="6"/>
      <c r="C143" s="7"/>
      <c r="D143" s="7"/>
      <c r="E143" s="7"/>
      <c r="F143" s="7"/>
      <c r="G143" s="7"/>
      <c r="H143" s="13"/>
      <c r="I143" s="13"/>
      <c r="J143" s="13"/>
      <c r="K143" s="13"/>
    </row>
    <row r="144" spans="1:11" x14ac:dyDescent="0.25">
      <c r="A144" s="9" t="s">
        <v>607</v>
      </c>
      <c r="B144" s="10" t="s">
        <v>203</v>
      </c>
      <c r="C144" s="11">
        <v>842400</v>
      </c>
      <c r="D144" s="11">
        <v>35365</v>
      </c>
      <c r="E144" s="11">
        <v>35365</v>
      </c>
      <c r="F144" s="11">
        <v>807035</v>
      </c>
      <c r="G144" s="11">
        <v>4.1900000000000004</v>
      </c>
      <c r="H144" s="13"/>
      <c r="I144" s="13">
        <f t="shared" si="72"/>
        <v>842400</v>
      </c>
      <c r="J144" s="13">
        <f t="shared" ref="J144:K144" si="75">I144*6/100+I144</f>
        <v>892944</v>
      </c>
      <c r="K144" s="13">
        <f t="shared" si="75"/>
        <v>946520.64</v>
      </c>
    </row>
    <row r="145" spans="1:11" x14ac:dyDescent="0.25">
      <c r="A145" s="9"/>
      <c r="B145" s="10"/>
      <c r="C145" s="11"/>
      <c r="D145" s="11"/>
      <c r="E145" s="11"/>
      <c r="F145" s="11"/>
      <c r="G145" s="11"/>
      <c r="H145" s="13"/>
      <c r="I145" s="13"/>
      <c r="J145" s="13"/>
      <c r="K145" s="13"/>
    </row>
    <row r="146" spans="1:11" s="70" customFormat="1" x14ac:dyDescent="0.25">
      <c r="A146" s="5"/>
      <c r="B146" s="6" t="s">
        <v>204</v>
      </c>
      <c r="C146" s="7">
        <v>842400</v>
      </c>
      <c r="D146" s="7">
        <v>35365</v>
      </c>
      <c r="E146" s="7">
        <v>35365</v>
      </c>
      <c r="F146" s="7">
        <v>807035</v>
      </c>
      <c r="G146" s="7">
        <v>4.1900000000000004</v>
      </c>
      <c r="H146" s="12">
        <f>H144</f>
        <v>0</v>
      </c>
      <c r="I146" s="12">
        <f t="shared" si="72"/>
        <v>842400</v>
      </c>
      <c r="J146" s="12">
        <f t="shared" ref="J146:K146" si="76">I146*6/100+I146</f>
        <v>892944</v>
      </c>
      <c r="K146" s="12">
        <f t="shared" si="76"/>
        <v>946520.64</v>
      </c>
    </row>
    <row r="147" spans="1:11" s="70" customFormat="1" x14ac:dyDescent="0.25">
      <c r="A147" s="5"/>
      <c r="B147" s="6"/>
      <c r="C147" s="7"/>
      <c r="D147" s="7"/>
      <c r="E147" s="7"/>
      <c r="F147" s="7"/>
      <c r="G147" s="7"/>
      <c r="H147" s="12"/>
      <c r="I147" s="12"/>
      <c r="J147" s="12"/>
      <c r="K147" s="12"/>
    </row>
    <row r="148" spans="1:11" s="70" customFormat="1" x14ac:dyDescent="0.25">
      <c r="A148" s="5"/>
      <c r="B148" s="6" t="s">
        <v>217</v>
      </c>
      <c r="C148" s="7">
        <v>1051073</v>
      </c>
      <c r="D148" s="7">
        <v>35365</v>
      </c>
      <c r="E148" s="7">
        <v>35365</v>
      </c>
      <c r="F148" s="7">
        <v>1015708</v>
      </c>
      <c r="G148" s="7">
        <v>3.36</v>
      </c>
      <c r="H148" s="12">
        <f>H140+H146</f>
        <v>-50000</v>
      </c>
      <c r="I148" s="12">
        <f t="shared" si="72"/>
        <v>1001073</v>
      </c>
      <c r="J148" s="12">
        <f>J140+J146</f>
        <v>1061137.3799999999</v>
      </c>
      <c r="K148" s="12">
        <f>K140+K146</f>
        <v>1124805.6228</v>
      </c>
    </row>
    <row r="149" spans="1:11" x14ac:dyDescent="0.25">
      <c r="A149" s="5"/>
      <c r="B149" s="6"/>
      <c r="C149" s="7"/>
      <c r="D149" s="7"/>
      <c r="E149" s="7"/>
      <c r="F149" s="7"/>
      <c r="G149" s="7"/>
      <c r="H149" s="13"/>
      <c r="I149" s="13"/>
      <c r="J149" s="13"/>
      <c r="K149" s="13"/>
    </row>
    <row r="150" spans="1:11" x14ac:dyDescent="0.25">
      <c r="A150" s="5"/>
      <c r="B150" s="6" t="s">
        <v>218</v>
      </c>
      <c r="C150" s="7"/>
      <c r="D150" s="7"/>
      <c r="E150" s="7"/>
      <c r="F150" s="7"/>
      <c r="G150" s="7"/>
      <c r="H150" s="13"/>
      <c r="I150" s="13"/>
      <c r="J150" s="13"/>
      <c r="K150" s="13"/>
    </row>
    <row r="151" spans="1:11" x14ac:dyDescent="0.25">
      <c r="A151" s="5"/>
      <c r="B151" s="6"/>
      <c r="C151" s="7"/>
      <c r="D151" s="7"/>
      <c r="E151" s="7"/>
      <c r="F151" s="7"/>
      <c r="G151" s="7"/>
      <c r="H151" s="13"/>
      <c r="I151" s="13"/>
      <c r="J151" s="13"/>
      <c r="K151" s="13"/>
    </row>
    <row r="152" spans="1:11" x14ac:dyDescent="0.25">
      <c r="A152" s="9" t="s">
        <v>608</v>
      </c>
      <c r="B152" s="10" t="s">
        <v>243</v>
      </c>
      <c r="C152" s="11">
        <v>0</v>
      </c>
      <c r="D152" s="11">
        <v>564.66999999999996</v>
      </c>
      <c r="E152" s="11">
        <v>3822.75</v>
      </c>
      <c r="F152" s="11">
        <v>-3822.75</v>
      </c>
      <c r="G152" s="11">
        <v>0</v>
      </c>
      <c r="H152" s="13"/>
      <c r="I152" s="13">
        <f t="shared" si="72"/>
        <v>0</v>
      </c>
      <c r="J152" s="13">
        <f t="shared" ref="J152:K152" si="77">I152*6/100+I152</f>
        <v>0</v>
      </c>
      <c r="K152" s="13">
        <f t="shared" si="77"/>
        <v>0</v>
      </c>
    </row>
    <row r="153" spans="1:11" x14ac:dyDescent="0.25">
      <c r="A153" s="9" t="s">
        <v>609</v>
      </c>
      <c r="B153" s="10" t="s">
        <v>244</v>
      </c>
      <c r="C153" s="11">
        <v>0</v>
      </c>
      <c r="D153" s="11">
        <v>0</v>
      </c>
      <c r="E153" s="11">
        <v>9854.27</v>
      </c>
      <c r="F153" s="11">
        <v>-9854.27</v>
      </c>
      <c r="G153" s="11">
        <v>0</v>
      </c>
      <c r="H153" s="13"/>
      <c r="I153" s="13">
        <f t="shared" si="72"/>
        <v>0</v>
      </c>
      <c r="J153" s="13">
        <f t="shared" ref="J153:K153" si="78">I153*6/100+I153</f>
        <v>0</v>
      </c>
      <c r="K153" s="13">
        <f t="shared" si="78"/>
        <v>0</v>
      </c>
    </row>
    <row r="154" spans="1:11" x14ac:dyDescent="0.25">
      <c r="A154" s="9"/>
      <c r="B154" s="10"/>
      <c r="C154" s="11"/>
      <c r="D154" s="11"/>
      <c r="E154" s="11"/>
      <c r="F154" s="11"/>
      <c r="G154" s="11"/>
      <c r="H154" s="13"/>
      <c r="I154" s="13">
        <f t="shared" si="72"/>
        <v>0</v>
      </c>
      <c r="J154" s="13">
        <f t="shared" ref="J154:K154" si="79">I154*6/100+I154</f>
        <v>0</v>
      </c>
      <c r="K154" s="13">
        <f t="shared" si="79"/>
        <v>0</v>
      </c>
    </row>
    <row r="155" spans="1:11" s="70" customFormat="1" x14ac:dyDescent="0.25">
      <c r="A155" s="5"/>
      <c r="B155" s="6" t="s">
        <v>250</v>
      </c>
      <c r="C155" s="7">
        <v>0</v>
      </c>
      <c r="D155" s="7">
        <v>564.66999999999996</v>
      </c>
      <c r="E155" s="7">
        <v>13677.02</v>
      </c>
      <c r="F155" s="7">
        <v>-13677.02</v>
      </c>
      <c r="G155" s="7">
        <v>0</v>
      </c>
      <c r="H155" s="12">
        <f>SUM(H152:H153)</f>
        <v>0</v>
      </c>
      <c r="I155" s="12">
        <f t="shared" si="72"/>
        <v>0</v>
      </c>
      <c r="J155" s="12">
        <f t="shared" ref="J155:K155" si="80">I155*6/100+I155</f>
        <v>0</v>
      </c>
      <c r="K155" s="12">
        <f t="shared" si="80"/>
        <v>0</v>
      </c>
    </row>
    <row r="156" spans="1:11" s="70" customFormat="1" x14ac:dyDescent="0.25">
      <c r="A156" s="5"/>
      <c r="B156" s="6"/>
      <c r="C156" s="7"/>
      <c r="D156" s="7"/>
      <c r="E156" s="7"/>
      <c r="F156" s="7"/>
      <c r="G156" s="7"/>
      <c r="H156" s="12"/>
      <c r="I156" s="12"/>
      <c r="J156" s="12"/>
      <c r="K156" s="12"/>
    </row>
    <row r="157" spans="1:11" s="70" customFormat="1" x14ac:dyDescent="0.25">
      <c r="A157" s="5"/>
      <c r="B157" s="6" t="s">
        <v>281</v>
      </c>
      <c r="C157" s="7">
        <v>1979534</v>
      </c>
      <c r="D157" s="7">
        <v>106100.73</v>
      </c>
      <c r="E157" s="7">
        <v>508970.85</v>
      </c>
      <c r="F157" s="7">
        <v>1470563.15</v>
      </c>
      <c r="G157" s="7">
        <v>25.71</v>
      </c>
      <c r="H157" s="12">
        <f>H133+H148+H155</f>
        <v>-50000</v>
      </c>
      <c r="I157" s="12">
        <f t="shared" si="72"/>
        <v>1929534</v>
      </c>
      <c r="J157" s="12">
        <f>J133+J146</f>
        <v>1877112.6600000001</v>
      </c>
      <c r="K157" s="12">
        <f>K133+K146</f>
        <v>1989739.4196000001</v>
      </c>
    </row>
    <row r="158" spans="1:11" x14ac:dyDescent="0.25">
      <c r="A158" s="5"/>
      <c r="B158" s="6"/>
      <c r="C158" s="7"/>
      <c r="D158" s="7"/>
      <c r="E158" s="7"/>
      <c r="F158" s="7"/>
      <c r="G158" s="7"/>
      <c r="H158" s="13"/>
      <c r="I158" s="13"/>
      <c r="J158" s="13"/>
      <c r="K158" s="13"/>
    </row>
    <row r="159" spans="1:11" s="18" customFormat="1" x14ac:dyDescent="0.25">
      <c r="A159" s="79"/>
      <c r="B159" s="80" t="s">
        <v>610</v>
      </c>
      <c r="C159" s="81"/>
      <c r="D159" s="81"/>
      <c r="E159" s="81"/>
      <c r="F159" s="81"/>
      <c r="G159" s="81"/>
      <c r="H159" s="19"/>
      <c r="I159" s="19"/>
      <c r="J159" s="19"/>
      <c r="K159" s="19"/>
    </row>
    <row r="160" spans="1:11" x14ac:dyDescent="0.25">
      <c r="A160" s="5"/>
      <c r="B160" s="6" t="s">
        <v>92</v>
      </c>
      <c r="C160" s="7"/>
      <c r="D160" s="7"/>
      <c r="E160" s="7"/>
      <c r="F160" s="7"/>
      <c r="G160" s="7"/>
      <c r="H160" s="13"/>
      <c r="I160" s="13"/>
      <c r="J160" s="13"/>
      <c r="K160" s="13"/>
    </row>
    <row r="161" spans="1:11" x14ac:dyDescent="0.25">
      <c r="A161" s="5"/>
      <c r="B161" s="6" t="s">
        <v>93</v>
      </c>
      <c r="C161" s="7"/>
      <c r="D161" s="7"/>
      <c r="E161" s="7"/>
      <c r="F161" s="7"/>
      <c r="G161" s="7"/>
      <c r="H161" s="13"/>
      <c r="I161" s="13"/>
      <c r="J161" s="13"/>
      <c r="K161" s="13"/>
    </row>
    <row r="162" spans="1:11" x14ac:dyDescent="0.25">
      <c r="A162" s="5"/>
      <c r="B162" s="6" t="s">
        <v>128</v>
      </c>
      <c r="C162" s="7"/>
      <c r="D162" s="7"/>
      <c r="E162" s="7"/>
      <c r="F162" s="7"/>
      <c r="G162" s="7"/>
      <c r="H162" s="13"/>
      <c r="I162" s="13"/>
      <c r="J162" s="13"/>
      <c r="K162" s="13"/>
    </row>
    <row r="163" spans="1:11" x14ac:dyDescent="0.25">
      <c r="A163" s="5"/>
      <c r="B163" s="6" t="s">
        <v>129</v>
      </c>
      <c r="C163" s="7"/>
      <c r="D163" s="7"/>
      <c r="E163" s="7"/>
      <c r="F163" s="7"/>
      <c r="G163" s="7"/>
      <c r="H163" s="13"/>
      <c r="I163" s="13"/>
      <c r="J163" s="13"/>
      <c r="K163" s="13"/>
    </row>
    <row r="164" spans="1:11" x14ac:dyDescent="0.25">
      <c r="A164" s="5"/>
      <c r="B164" s="6"/>
      <c r="C164" s="7"/>
      <c r="D164" s="7"/>
      <c r="E164" s="7"/>
      <c r="F164" s="7"/>
      <c r="G164" s="7"/>
      <c r="H164" s="13"/>
      <c r="I164" s="13"/>
      <c r="J164" s="13"/>
      <c r="K164" s="13"/>
    </row>
    <row r="165" spans="1:11" x14ac:dyDescent="0.25">
      <c r="A165" s="9" t="s">
        <v>611</v>
      </c>
      <c r="B165" s="10" t="s">
        <v>130</v>
      </c>
      <c r="C165" s="11">
        <v>355560</v>
      </c>
      <c r="D165" s="11">
        <v>27638.36</v>
      </c>
      <c r="E165" s="11">
        <v>164537.54</v>
      </c>
      <c r="F165" s="11">
        <v>191022.46</v>
      </c>
      <c r="G165" s="11">
        <v>46.27</v>
      </c>
      <c r="H165" s="13"/>
      <c r="I165" s="13">
        <f t="shared" si="72"/>
        <v>355560</v>
      </c>
      <c r="J165" s="13">
        <f t="shared" ref="J165:K165" si="81">I165*6/100+I165</f>
        <v>376893.6</v>
      </c>
      <c r="K165" s="13">
        <f t="shared" si="81"/>
        <v>399507.21599999996</v>
      </c>
    </row>
    <row r="166" spans="1:11" x14ac:dyDescent="0.25">
      <c r="A166" s="9" t="s">
        <v>612</v>
      </c>
      <c r="B166" s="10" t="s">
        <v>131</v>
      </c>
      <c r="C166" s="11">
        <v>34875</v>
      </c>
      <c r="D166" s="11">
        <v>0</v>
      </c>
      <c r="E166" s="11">
        <v>26992.05</v>
      </c>
      <c r="F166" s="11">
        <v>7882.95</v>
      </c>
      <c r="G166" s="11">
        <v>77.39</v>
      </c>
      <c r="H166" s="13"/>
      <c r="I166" s="13">
        <f t="shared" si="72"/>
        <v>34875</v>
      </c>
      <c r="J166" s="13">
        <f t="shared" ref="J166:K166" si="82">I166*6/100+I166</f>
        <v>36967.5</v>
      </c>
      <c r="K166" s="13">
        <f t="shared" si="82"/>
        <v>39185.550000000003</v>
      </c>
    </row>
    <row r="167" spans="1:11" x14ac:dyDescent="0.25">
      <c r="A167" s="9" t="s">
        <v>613</v>
      </c>
      <c r="B167" s="10" t="s">
        <v>132</v>
      </c>
      <c r="C167" s="11">
        <v>14100</v>
      </c>
      <c r="D167" s="11">
        <v>1172.75</v>
      </c>
      <c r="E167" s="11">
        <v>7036.5</v>
      </c>
      <c r="F167" s="11">
        <v>7063.5</v>
      </c>
      <c r="G167" s="11">
        <v>49.9</v>
      </c>
      <c r="H167" s="13"/>
      <c r="I167" s="13">
        <f t="shared" si="72"/>
        <v>14100</v>
      </c>
      <c r="J167" s="13">
        <f t="shared" ref="J167:K167" si="83">I167*6/100+I167</f>
        <v>14946</v>
      </c>
      <c r="K167" s="13">
        <f t="shared" si="83"/>
        <v>15842.76</v>
      </c>
    </row>
    <row r="168" spans="1:11" x14ac:dyDescent="0.25">
      <c r="A168" s="9" t="s">
        <v>614</v>
      </c>
      <c r="B168" s="10" t="s">
        <v>135</v>
      </c>
      <c r="C168" s="11">
        <v>17702</v>
      </c>
      <c r="D168" s="11">
        <v>0</v>
      </c>
      <c r="E168" s="11">
        <v>0</v>
      </c>
      <c r="F168" s="11">
        <v>17702</v>
      </c>
      <c r="G168" s="11">
        <v>0</v>
      </c>
      <c r="H168" s="13"/>
      <c r="I168" s="13">
        <f t="shared" si="72"/>
        <v>17702</v>
      </c>
      <c r="J168" s="13">
        <f t="shared" ref="J168:K168" si="84">I168*6/100+I168</f>
        <v>18764.12</v>
      </c>
      <c r="K168" s="13">
        <f t="shared" si="84"/>
        <v>19889.967199999999</v>
      </c>
    </row>
    <row r="169" spans="1:11" x14ac:dyDescent="0.25">
      <c r="A169" s="9" t="s">
        <v>615</v>
      </c>
      <c r="B169" s="10" t="s">
        <v>136</v>
      </c>
      <c r="C169" s="11">
        <v>79890</v>
      </c>
      <c r="D169" s="11">
        <v>6748.01</v>
      </c>
      <c r="E169" s="11">
        <v>40488.06</v>
      </c>
      <c r="F169" s="11">
        <v>39401.94</v>
      </c>
      <c r="G169" s="11">
        <v>50.67</v>
      </c>
      <c r="H169" s="13"/>
      <c r="I169" s="13">
        <f t="shared" si="72"/>
        <v>79890</v>
      </c>
      <c r="J169" s="13">
        <f t="shared" ref="J169:K169" si="85">I169*6/100+I169</f>
        <v>84683.4</v>
      </c>
      <c r="K169" s="13">
        <f t="shared" si="85"/>
        <v>89764.403999999995</v>
      </c>
    </row>
    <row r="170" spans="1:11" x14ac:dyDescent="0.25">
      <c r="A170" s="9" t="s">
        <v>616</v>
      </c>
      <c r="B170" s="10" t="s">
        <v>138</v>
      </c>
      <c r="C170" s="11">
        <v>6391</v>
      </c>
      <c r="D170" s="11">
        <v>0</v>
      </c>
      <c r="E170" s="11">
        <v>0</v>
      </c>
      <c r="F170" s="11">
        <v>6391</v>
      </c>
      <c r="G170" s="11">
        <v>0</v>
      </c>
      <c r="H170" s="13"/>
      <c r="I170" s="13">
        <f t="shared" si="72"/>
        <v>6391</v>
      </c>
      <c r="J170" s="13">
        <f t="shared" ref="J170:K170" si="86">I170*6/100+I170</f>
        <v>6774.46</v>
      </c>
      <c r="K170" s="13">
        <f t="shared" si="86"/>
        <v>7180.9276</v>
      </c>
    </row>
    <row r="171" spans="1:11" x14ac:dyDescent="0.25">
      <c r="A171" s="9" t="s">
        <v>617</v>
      </c>
      <c r="B171" s="10" t="s">
        <v>142</v>
      </c>
      <c r="C171" s="11">
        <v>15692</v>
      </c>
      <c r="D171" s="11">
        <v>0</v>
      </c>
      <c r="E171" s="11">
        <v>0</v>
      </c>
      <c r="F171" s="11">
        <v>15692</v>
      </c>
      <c r="G171" s="11">
        <v>0</v>
      </c>
      <c r="H171" s="13"/>
      <c r="I171" s="13">
        <f t="shared" si="72"/>
        <v>15692</v>
      </c>
      <c r="J171" s="13">
        <f t="shared" ref="J171:K171" si="87">I171*6/100+I171</f>
        <v>16633.52</v>
      </c>
      <c r="K171" s="13">
        <f t="shared" si="87"/>
        <v>17631.531200000001</v>
      </c>
    </row>
    <row r="172" spans="1:11" x14ac:dyDescent="0.25">
      <c r="A172" s="9"/>
      <c r="B172" s="10"/>
      <c r="C172" s="11"/>
      <c r="D172" s="11"/>
      <c r="E172" s="11"/>
      <c r="F172" s="11"/>
      <c r="G172" s="11"/>
      <c r="H172" s="13"/>
      <c r="I172" s="13"/>
      <c r="J172" s="13"/>
      <c r="K172" s="13"/>
    </row>
    <row r="173" spans="1:11" s="70" customFormat="1" x14ac:dyDescent="0.25">
      <c r="A173" s="5"/>
      <c r="B173" s="6" t="s">
        <v>143</v>
      </c>
      <c r="C173" s="7">
        <v>524210</v>
      </c>
      <c r="D173" s="7">
        <v>35559.120000000003</v>
      </c>
      <c r="E173" s="7">
        <v>239054.15</v>
      </c>
      <c r="F173" s="7">
        <v>285155.84999999998</v>
      </c>
      <c r="G173" s="7">
        <v>45.6</v>
      </c>
      <c r="H173" s="12">
        <f>SUM(H165:H171)</f>
        <v>0</v>
      </c>
      <c r="I173" s="12">
        <f t="shared" si="72"/>
        <v>524210</v>
      </c>
      <c r="J173" s="12">
        <f t="shared" ref="J173:K173" si="88">I173*6/100+I173</f>
        <v>555662.6</v>
      </c>
      <c r="K173" s="12">
        <f t="shared" si="88"/>
        <v>589002.35599999991</v>
      </c>
    </row>
    <row r="174" spans="1:11" x14ac:dyDescent="0.25">
      <c r="A174" s="5"/>
      <c r="B174" s="6"/>
      <c r="C174" s="7"/>
      <c r="D174" s="7"/>
      <c r="E174" s="7"/>
      <c r="F174" s="7"/>
      <c r="G174" s="7"/>
      <c r="H174" s="13"/>
      <c r="I174" s="13"/>
      <c r="J174" s="13"/>
      <c r="K174" s="13"/>
    </row>
    <row r="175" spans="1:11" x14ac:dyDescent="0.25">
      <c r="A175" s="5"/>
      <c r="B175" s="6" t="s">
        <v>144</v>
      </c>
      <c r="C175" s="7"/>
      <c r="D175" s="7"/>
      <c r="E175" s="7"/>
      <c r="F175" s="7"/>
      <c r="G175" s="7"/>
      <c r="H175" s="13"/>
      <c r="I175" s="13"/>
      <c r="J175" s="13"/>
      <c r="K175" s="13"/>
    </row>
    <row r="176" spans="1:11" x14ac:dyDescent="0.25">
      <c r="A176" s="5"/>
      <c r="B176" s="6"/>
      <c r="C176" s="7"/>
      <c r="D176" s="7"/>
      <c r="E176" s="7"/>
      <c r="F176" s="7"/>
      <c r="G176" s="7"/>
      <c r="H176" s="13"/>
      <c r="I176" s="13"/>
      <c r="J176" s="13"/>
      <c r="K176" s="13"/>
    </row>
    <row r="177" spans="1:11" x14ac:dyDescent="0.25">
      <c r="A177" s="9" t="s">
        <v>618</v>
      </c>
      <c r="B177" s="10" t="s">
        <v>145</v>
      </c>
      <c r="C177" s="11">
        <v>76</v>
      </c>
      <c r="D177" s="11">
        <v>8.75</v>
      </c>
      <c r="E177" s="11">
        <v>52.5</v>
      </c>
      <c r="F177" s="11">
        <v>23.5</v>
      </c>
      <c r="G177" s="11">
        <v>69.069999999999993</v>
      </c>
      <c r="H177" s="13"/>
      <c r="I177" s="13">
        <f t="shared" si="72"/>
        <v>76</v>
      </c>
      <c r="J177" s="13">
        <f t="shared" ref="J177:K177" si="89">I177*6/100+I177</f>
        <v>80.56</v>
      </c>
      <c r="K177" s="13">
        <f t="shared" si="89"/>
        <v>85.393600000000006</v>
      </c>
    </row>
    <row r="178" spans="1:11" x14ac:dyDescent="0.25">
      <c r="A178" s="9" t="s">
        <v>619</v>
      </c>
      <c r="B178" s="10" t="s">
        <v>146</v>
      </c>
      <c r="C178" s="11">
        <v>33595</v>
      </c>
      <c r="D178" s="11">
        <v>2533.8000000000002</v>
      </c>
      <c r="E178" s="11">
        <v>15202.8</v>
      </c>
      <c r="F178" s="11">
        <v>18392.2</v>
      </c>
      <c r="G178" s="11">
        <v>45.25</v>
      </c>
      <c r="H178" s="13"/>
      <c r="I178" s="13">
        <f t="shared" si="72"/>
        <v>33595</v>
      </c>
      <c r="J178" s="13">
        <f t="shared" ref="J178:K178" si="90">I178*6/100+I178</f>
        <v>35610.699999999997</v>
      </c>
      <c r="K178" s="13">
        <f t="shared" si="90"/>
        <v>37747.341999999997</v>
      </c>
    </row>
    <row r="179" spans="1:11" x14ac:dyDescent="0.25">
      <c r="A179" s="9" t="s">
        <v>620</v>
      </c>
      <c r="B179" s="10" t="s">
        <v>147</v>
      </c>
      <c r="C179" s="11">
        <v>70303</v>
      </c>
      <c r="D179" s="11">
        <v>4974.8999999999996</v>
      </c>
      <c r="E179" s="11">
        <v>29616.75</v>
      </c>
      <c r="F179" s="11">
        <v>40686.25</v>
      </c>
      <c r="G179" s="11">
        <v>42.12</v>
      </c>
      <c r="H179" s="13"/>
      <c r="I179" s="13">
        <f t="shared" si="72"/>
        <v>70303</v>
      </c>
      <c r="J179" s="13">
        <f t="shared" ref="J179:K179" si="91">I179*6/100+I179</f>
        <v>74521.179999999993</v>
      </c>
      <c r="K179" s="13">
        <f t="shared" si="91"/>
        <v>78992.450799999991</v>
      </c>
    </row>
    <row r="180" spans="1:11" x14ac:dyDescent="0.25">
      <c r="A180" s="9" t="s">
        <v>621</v>
      </c>
      <c r="B180" s="10" t="s">
        <v>148</v>
      </c>
      <c r="C180" s="11">
        <v>1784</v>
      </c>
      <c r="D180" s="11">
        <v>148.72</v>
      </c>
      <c r="E180" s="11">
        <v>892.32</v>
      </c>
      <c r="F180" s="11">
        <v>891.68</v>
      </c>
      <c r="G180" s="11">
        <v>50.01</v>
      </c>
      <c r="H180" s="13"/>
      <c r="I180" s="13">
        <f t="shared" si="72"/>
        <v>1784</v>
      </c>
      <c r="J180" s="13">
        <f t="shared" ref="J180:K180" si="92">I180*6/100+I180</f>
        <v>1891.04</v>
      </c>
      <c r="K180" s="13">
        <f t="shared" si="92"/>
        <v>2004.5023999999999</v>
      </c>
    </row>
    <row r="181" spans="1:11" x14ac:dyDescent="0.25">
      <c r="A181" s="9"/>
      <c r="B181" s="10"/>
      <c r="C181" s="11"/>
      <c r="D181" s="11"/>
      <c r="E181" s="11"/>
      <c r="F181" s="11"/>
      <c r="G181" s="11"/>
      <c r="H181" s="13"/>
      <c r="I181" s="13"/>
      <c r="J181" s="13"/>
      <c r="K181" s="13"/>
    </row>
    <row r="182" spans="1:11" s="70" customFormat="1" x14ac:dyDescent="0.25">
      <c r="A182" s="5"/>
      <c r="B182" s="6" t="s">
        <v>149</v>
      </c>
      <c r="C182" s="7">
        <f>SUM(C177:C181)</f>
        <v>105758</v>
      </c>
      <c r="D182" s="7">
        <f t="shared" ref="D182:F182" si="93">SUM(D177:D181)</f>
        <v>7666.17</v>
      </c>
      <c r="E182" s="7">
        <f t="shared" si="93"/>
        <v>45764.37</v>
      </c>
      <c r="F182" s="7">
        <f t="shared" si="93"/>
        <v>59993.63</v>
      </c>
      <c r="G182" s="7">
        <v>43.27</v>
      </c>
      <c r="H182" s="12">
        <f>SUM(H177:H180)</f>
        <v>0</v>
      </c>
      <c r="I182" s="7">
        <f t="shared" ref="I182:K182" si="94">SUM(I177:I181)</f>
        <v>105758</v>
      </c>
      <c r="J182" s="7">
        <f t="shared" si="94"/>
        <v>112103.47999999998</v>
      </c>
      <c r="K182" s="7">
        <f t="shared" si="94"/>
        <v>118829.68879999999</v>
      </c>
    </row>
    <row r="183" spans="1:11" x14ac:dyDescent="0.25">
      <c r="A183" s="5"/>
      <c r="B183" s="6"/>
      <c r="C183" s="7"/>
      <c r="D183" s="7"/>
      <c r="E183" s="7"/>
      <c r="F183" s="7"/>
      <c r="G183" s="7"/>
      <c r="H183" s="13"/>
      <c r="I183" s="13"/>
      <c r="J183" s="13"/>
      <c r="K183" s="13"/>
    </row>
    <row r="184" spans="1:11" x14ac:dyDescent="0.25">
      <c r="A184" s="5"/>
      <c r="B184" s="6" t="s">
        <v>150</v>
      </c>
      <c r="C184" s="7"/>
      <c r="D184" s="7"/>
      <c r="E184" s="7"/>
      <c r="F184" s="7"/>
      <c r="G184" s="7"/>
      <c r="H184" s="13"/>
      <c r="I184" s="13"/>
      <c r="J184" s="13"/>
      <c r="K184" s="13"/>
    </row>
    <row r="185" spans="1:11" x14ac:dyDescent="0.25">
      <c r="A185" s="5"/>
      <c r="B185" s="6"/>
      <c r="C185" s="7"/>
      <c r="D185" s="7"/>
      <c r="E185" s="7"/>
      <c r="F185" s="7"/>
      <c r="G185" s="7"/>
      <c r="H185" s="13"/>
      <c r="I185" s="13"/>
      <c r="J185" s="13"/>
      <c r="K185" s="13"/>
    </row>
    <row r="186" spans="1:11" x14ac:dyDescent="0.25">
      <c r="A186" s="9" t="s">
        <v>622</v>
      </c>
      <c r="B186" s="10" t="s">
        <v>151</v>
      </c>
      <c r="C186" s="11">
        <v>710</v>
      </c>
      <c r="D186" s="11">
        <v>0</v>
      </c>
      <c r="E186" s="11">
        <v>0</v>
      </c>
      <c r="F186" s="11">
        <v>710</v>
      </c>
      <c r="G186" s="11">
        <v>0</v>
      </c>
      <c r="H186" s="13"/>
      <c r="I186" s="13">
        <f t="shared" si="72"/>
        <v>710</v>
      </c>
      <c r="J186" s="13">
        <f t="shared" ref="J186:K186" si="95">I186*6/100+I186</f>
        <v>752.6</v>
      </c>
      <c r="K186" s="13">
        <f t="shared" si="95"/>
        <v>797.75600000000009</v>
      </c>
    </row>
    <row r="187" spans="1:11" x14ac:dyDescent="0.25">
      <c r="A187" s="9" t="s">
        <v>623</v>
      </c>
      <c r="B187" s="10" t="s">
        <v>152</v>
      </c>
      <c r="C187" s="11">
        <v>375</v>
      </c>
      <c r="D187" s="11">
        <v>0</v>
      </c>
      <c r="E187" s="11">
        <v>0</v>
      </c>
      <c r="F187" s="11">
        <v>375</v>
      </c>
      <c r="G187" s="11">
        <v>0</v>
      </c>
      <c r="H187" s="13"/>
      <c r="I187" s="13">
        <f t="shared" si="72"/>
        <v>375</v>
      </c>
      <c r="J187" s="13">
        <f t="shared" ref="J187:K187" si="96">I187*6/100+I187</f>
        <v>397.5</v>
      </c>
      <c r="K187" s="13">
        <f t="shared" si="96"/>
        <v>421.35</v>
      </c>
    </row>
    <row r="188" spans="1:11" x14ac:dyDescent="0.25">
      <c r="A188" s="9" t="s">
        <v>624</v>
      </c>
      <c r="B188" s="10" t="s">
        <v>153</v>
      </c>
      <c r="C188" s="11">
        <v>2631</v>
      </c>
      <c r="D188" s="11">
        <v>0</v>
      </c>
      <c r="E188" s="11">
        <v>0</v>
      </c>
      <c r="F188" s="11">
        <v>2631</v>
      </c>
      <c r="G188" s="11">
        <v>0</v>
      </c>
      <c r="H188" s="13"/>
      <c r="I188" s="13">
        <f t="shared" si="72"/>
        <v>2631</v>
      </c>
      <c r="J188" s="13">
        <f t="shared" ref="J188:K188" si="97">I188*6/100+I188</f>
        <v>2788.86</v>
      </c>
      <c r="K188" s="13">
        <f t="shared" si="97"/>
        <v>2956.1916000000001</v>
      </c>
    </row>
    <row r="189" spans="1:11" x14ac:dyDescent="0.25">
      <c r="A189" s="9"/>
      <c r="B189" s="10"/>
      <c r="C189" s="11"/>
      <c r="D189" s="11"/>
      <c r="E189" s="11"/>
      <c r="F189" s="11"/>
      <c r="G189" s="11"/>
      <c r="H189" s="13"/>
      <c r="I189" s="13"/>
      <c r="J189" s="13"/>
      <c r="K189" s="13"/>
    </row>
    <row r="190" spans="1:11" s="70" customFormat="1" x14ac:dyDescent="0.25">
      <c r="A190" s="5"/>
      <c r="B190" s="6" t="s">
        <v>154</v>
      </c>
      <c r="C190" s="7">
        <v>3716</v>
      </c>
      <c r="D190" s="7">
        <v>0</v>
      </c>
      <c r="E190" s="7">
        <v>0</v>
      </c>
      <c r="F190" s="7">
        <v>3716</v>
      </c>
      <c r="G190" s="7">
        <v>0</v>
      </c>
      <c r="H190" s="12">
        <f>SUM(H186:H188)</f>
        <v>0</v>
      </c>
      <c r="I190" s="12">
        <f t="shared" si="72"/>
        <v>3716</v>
      </c>
      <c r="J190" s="12">
        <f t="shared" ref="J190:K190" si="98">I190*6/100+I190</f>
        <v>3938.96</v>
      </c>
      <c r="K190" s="12">
        <f t="shared" si="98"/>
        <v>4175.2975999999999</v>
      </c>
    </row>
    <row r="191" spans="1:11" s="70" customFormat="1" x14ac:dyDescent="0.25">
      <c r="A191" s="5"/>
      <c r="B191" s="6"/>
      <c r="C191" s="7"/>
      <c r="D191" s="7"/>
      <c r="E191" s="7"/>
      <c r="F191" s="7"/>
      <c r="G191" s="7"/>
      <c r="H191" s="12"/>
      <c r="I191" s="12"/>
      <c r="J191" s="12"/>
      <c r="K191" s="12"/>
    </row>
    <row r="192" spans="1:11" s="70" customFormat="1" x14ac:dyDescent="0.25">
      <c r="A192" s="5"/>
      <c r="B192" s="6" t="s">
        <v>155</v>
      </c>
      <c r="C192" s="7">
        <v>633684</v>
      </c>
      <c r="D192" s="7">
        <v>43225.29</v>
      </c>
      <c r="E192" s="7">
        <v>284818.52</v>
      </c>
      <c r="F192" s="7">
        <v>348865.48</v>
      </c>
      <c r="G192" s="7">
        <v>44.94</v>
      </c>
      <c r="H192" s="12">
        <f>H182+H190+H173</f>
        <v>0</v>
      </c>
      <c r="I192" s="12">
        <f t="shared" si="72"/>
        <v>633684</v>
      </c>
      <c r="J192" s="12">
        <f t="shared" ref="J192:K192" si="99">I192*6/100+I192</f>
        <v>671705.04</v>
      </c>
      <c r="K192" s="12">
        <f t="shared" si="99"/>
        <v>712007.34240000008</v>
      </c>
    </row>
    <row r="193" spans="1:11" x14ac:dyDescent="0.25">
      <c r="A193" s="5"/>
      <c r="B193" s="6"/>
      <c r="C193" s="7"/>
      <c r="D193" s="7"/>
      <c r="E193" s="7"/>
      <c r="F193" s="7"/>
      <c r="G193" s="7"/>
      <c r="H193" s="13"/>
      <c r="I193" s="13"/>
      <c r="J193" s="13"/>
      <c r="K193" s="13"/>
    </row>
    <row r="194" spans="1:11" s="70" customFormat="1" x14ac:dyDescent="0.25">
      <c r="A194" s="5"/>
      <c r="B194" s="6" t="s">
        <v>156</v>
      </c>
      <c r="C194" s="7">
        <v>633684</v>
      </c>
      <c r="D194" s="7">
        <v>43225.29</v>
      </c>
      <c r="E194" s="7">
        <v>284818.52</v>
      </c>
      <c r="F194" s="7">
        <v>348865.48</v>
      </c>
      <c r="G194" s="7">
        <v>44.94</v>
      </c>
      <c r="H194" s="12">
        <f>H192</f>
        <v>0</v>
      </c>
      <c r="I194" s="12">
        <f t="shared" si="72"/>
        <v>633684</v>
      </c>
      <c r="J194" s="12">
        <f t="shared" ref="J194:K194" si="100">I194*6/100+I194</f>
        <v>671705.04</v>
      </c>
      <c r="K194" s="12">
        <f t="shared" si="100"/>
        <v>712007.34240000008</v>
      </c>
    </row>
    <row r="195" spans="1:11" x14ac:dyDescent="0.25">
      <c r="A195" s="5"/>
      <c r="B195" s="6"/>
      <c r="C195" s="7"/>
      <c r="D195" s="7"/>
      <c r="E195" s="7"/>
      <c r="F195" s="7"/>
      <c r="G195" s="7"/>
      <c r="H195" s="13"/>
      <c r="I195" s="13"/>
      <c r="J195" s="13"/>
      <c r="K195" s="13"/>
    </row>
    <row r="196" spans="1:11" x14ac:dyDescent="0.25">
      <c r="A196" s="5"/>
      <c r="B196" s="6" t="s">
        <v>218</v>
      </c>
      <c r="C196" s="7"/>
      <c r="D196" s="7"/>
      <c r="E196" s="7"/>
      <c r="F196" s="7"/>
      <c r="G196" s="7"/>
      <c r="H196" s="13"/>
      <c r="I196" s="13"/>
      <c r="J196" s="13"/>
      <c r="K196" s="13"/>
    </row>
    <row r="197" spans="1:11" x14ac:dyDescent="0.25">
      <c r="A197" s="9"/>
      <c r="B197" s="10"/>
      <c r="C197" s="11"/>
      <c r="D197" s="11"/>
      <c r="E197" s="11"/>
      <c r="F197" s="11"/>
      <c r="G197" s="11"/>
      <c r="H197" s="13"/>
      <c r="I197" s="13"/>
      <c r="J197" s="13"/>
      <c r="K197" s="13"/>
    </row>
    <row r="198" spans="1:11" s="18" customFormat="1" x14ac:dyDescent="0.25">
      <c r="A198" s="15" t="s">
        <v>625</v>
      </c>
      <c r="B198" s="16" t="s">
        <v>220</v>
      </c>
      <c r="C198" s="17">
        <v>342225</v>
      </c>
      <c r="D198" s="17">
        <v>90700</v>
      </c>
      <c r="E198" s="17">
        <v>238700</v>
      </c>
      <c r="F198" s="17">
        <v>103525</v>
      </c>
      <c r="G198" s="17">
        <v>69.739999999999995</v>
      </c>
      <c r="H198" s="19">
        <v>150000</v>
      </c>
      <c r="I198" s="19">
        <f t="shared" si="72"/>
        <v>492225</v>
      </c>
      <c r="J198" s="19">
        <f t="shared" ref="J198:K198" si="101">I198*6/100+I198</f>
        <v>521758.5</v>
      </c>
      <c r="K198" s="19">
        <f t="shared" si="101"/>
        <v>553064.01</v>
      </c>
    </row>
    <row r="199" spans="1:11" s="18" customFormat="1" x14ac:dyDescent="0.25">
      <c r="A199" s="15" t="s">
        <v>626</v>
      </c>
      <c r="B199" s="16" t="s">
        <v>238</v>
      </c>
      <c r="C199" s="17">
        <v>950000</v>
      </c>
      <c r="D199" s="17">
        <v>22890</v>
      </c>
      <c r="E199" s="17">
        <v>52913.27</v>
      </c>
      <c r="F199" s="17">
        <v>897086.73</v>
      </c>
      <c r="G199" s="17">
        <v>5.56</v>
      </c>
      <c r="H199" s="19">
        <v>-100000</v>
      </c>
      <c r="I199" s="19">
        <f t="shared" si="72"/>
        <v>850000</v>
      </c>
      <c r="J199" s="19">
        <f t="shared" ref="J199:K199" si="102">I199*6/100+I199</f>
        <v>901000</v>
      </c>
      <c r="K199" s="19">
        <f t="shared" si="102"/>
        <v>955060</v>
      </c>
    </row>
    <row r="200" spans="1:11" x14ac:dyDescent="0.25">
      <c r="A200" s="9" t="s">
        <v>627</v>
      </c>
      <c r="B200" s="10" t="s">
        <v>243</v>
      </c>
      <c r="C200" s="11">
        <v>0</v>
      </c>
      <c r="D200" s="11">
        <v>347.32</v>
      </c>
      <c r="E200" s="11">
        <v>2514.4299999999998</v>
      </c>
      <c r="F200" s="11">
        <v>-2514.4299999999998</v>
      </c>
      <c r="G200" s="11">
        <v>0</v>
      </c>
      <c r="H200" s="13"/>
      <c r="I200" s="13">
        <f t="shared" si="72"/>
        <v>0</v>
      </c>
      <c r="J200" s="13">
        <f t="shared" ref="J200:K200" si="103">I200*6/100+I200</f>
        <v>0</v>
      </c>
      <c r="K200" s="13">
        <f t="shared" si="103"/>
        <v>0</v>
      </c>
    </row>
    <row r="201" spans="1:11" x14ac:dyDescent="0.25">
      <c r="A201" s="9" t="s">
        <v>628</v>
      </c>
      <c r="B201" s="10" t="s">
        <v>244</v>
      </c>
      <c r="C201" s="11">
        <v>0</v>
      </c>
      <c r="D201" s="11">
        <v>3274.31</v>
      </c>
      <c r="E201" s="11">
        <v>32290.16</v>
      </c>
      <c r="F201" s="11">
        <v>-32290.16</v>
      </c>
      <c r="G201" s="11">
        <v>0</v>
      </c>
      <c r="H201" s="13"/>
      <c r="I201" s="13">
        <f t="shared" si="72"/>
        <v>0</v>
      </c>
      <c r="J201" s="13">
        <f t="shared" ref="J201:K201" si="104">I201*6/100+I201</f>
        <v>0</v>
      </c>
      <c r="K201" s="13">
        <f t="shared" si="104"/>
        <v>0</v>
      </c>
    </row>
    <row r="202" spans="1:11" x14ac:dyDescent="0.25">
      <c r="A202" s="9"/>
      <c r="B202" s="10"/>
      <c r="C202" s="11"/>
      <c r="D202" s="11"/>
      <c r="E202" s="11"/>
      <c r="F202" s="11"/>
      <c r="G202" s="11"/>
      <c r="H202" s="13"/>
      <c r="I202" s="13"/>
      <c r="J202" s="13"/>
      <c r="K202" s="13"/>
    </row>
    <row r="203" spans="1:11" s="70" customFormat="1" x14ac:dyDescent="0.25">
      <c r="A203" s="5"/>
      <c r="B203" s="6" t="s">
        <v>250</v>
      </c>
      <c r="C203" s="7">
        <v>1292225</v>
      </c>
      <c r="D203" s="7">
        <v>117211.63</v>
      </c>
      <c r="E203" s="7">
        <v>326417.86</v>
      </c>
      <c r="F203" s="7">
        <v>965807.14</v>
      </c>
      <c r="G203" s="7">
        <v>25.26</v>
      </c>
      <c r="H203" s="12">
        <f>SUM(H198:H201)</f>
        <v>50000</v>
      </c>
      <c r="I203" s="12">
        <f t="shared" ref="I203:I265" si="105">C203+H203</f>
        <v>1342225</v>
      </c>
      <c r="J203" s="12">
        <f>SUM(J198:J201)</f>
        <v>1422758.5</v>
      </c>
      <c r="K203" s="12">
        <f>SUM(K198:K201)</f>
        <v>1508124.01</v>
      </c>
    </row>
    <row r="204" spans="1:11" x14ac:dyDescent="0.25">
      <c r="A204" s="5"/>
      <c r="B204" s="6"/>
      <c r="C204" s="7"/>
      <c r="D204" s="7"/>
      <c r="E204" s="7"/>
      <c r="F204" s="7"/>
      <c r="G204" s="7"/>
      <c r="H204" s="13"/>
      <c r="I204" s="13"/>
      <c r="J204" s="13"/>
      <c r="K204" s="13"/>
    </row>
    <row r="205" spans="1:11" x14ac:dyDescent="0.25">
      <c r="A205" s="5"/>
      <c r="B205" s="6" t="s">
        <v>266</v>
      </c>
      <c r="C205" s="7"/>
      <c r="D205" s="7"/>
      <c r="E205" s="7"/>
      <c r="F205" s="7"/>
      <c r="G205" s="7"/>
      <c r="H205" s="13"/>
      <c r="I205" s="13"/>
      <c r="J205" s="13"/>
      <c r="K205" s="13"/>
    </row>
    <row r="206" spans="1:11" x14ac:dyDescent="0.25">
      <c r="A206" s="5"/>
      <c r="B206" s="6"/>
      <c r="C206" s="7"/>
      <c r="D206" s="7"/>
      <c r="E206" s="7"/>
      <c r="F206" s="7"/>
      <c r="G206" s="7"/>
      <c r="H206" s="13"/>
      <c r="I206" s="13"/>
      <c r="J206" s="13"/>
      <c r="K206" s="13"/>
    </row>
    <row r="207" spans="1:11" x14ac:dyDescent="0.25">
      <c r="A207" s="9" t="s">
        <v>629</v>
      </c>
      <c r="B207" s="10" t="s">
        <v>269</v>
      </c>
      <c r="C207" s="11">
        <v>0</v>
      </c>
      <c r="D207" s="11">
        <v>0</v>
      </c>
      <c r="E207" s="11">
        <v>351.58</v>
      </c>
      <c r="F207" s="11">
        <v>-351.58</v>
      </c>
      <c r="G207" s="11">
        <v>0</v>
      </c>
      <c r="H207" s="13"/>
      <c r="I207" s="13">
        <f t="shared" si="105"/>
        <v>0</v>
      </c>
      <c r="J207" s="13">
        <f t="shared" ref="J207:K207" si="106">I207*6/100+I207</f>
        <v>0</v>
      </c>
      <c r="K207" s="13">
        <f t="shared" si="106"/>
        <v>0</v>
      </c>
    </row>
    <row r="208" spans="1:11" x14ac:dyDescent="0.25">
      <c r="A208" s="9"/>
      <c r="B208" s="10"/>
      <c r="C208" s="11"/>
      <c r="D208" s="11"/>
      <c r="E208" s="11"/>
      <c r="F208" s="11"/>
      <c r="G208" s="11"/>
      <c r="H208" s="13"/>
      <c r="I208" s="13">
        <f t="shared" si="105"/>
        <v>0</v>
      </c>
      <c r="J208" s="13">
        <f t="shared" ref="J208:K208" si="107">I208*6/100+I208</f>
        <v>0</v>
      </c>
      <c r="K208" s="13">
        <f t="shared" si="107"/>
        <v>0</v>
      </c>
    </row>
    <row r="209" spans="1:11" s="70" customFormat="1" x14ac:dyDescent="0.25">
      <c r="A209" s="5"/>
      <c r="B209" s="6" t="s">
        <v>280</v>
      </c>
      <c r="C209" s="7">
        <v>0</v>
      </c>
      <c r="D209" s="7">
        <v>0</v>
      </c>
      <c r="E209" s="7">
        <v>351.58</v>
      </c>
      <c r="F209" s="7">
        <v>-351.58</v>
      </c>
      <c r="G209" s="7">
        <v>0</v>
      </c>
      <c r="H209" s="12">
        <f>H207</f>
        <v>0</v>
      </c>
      <c r="I209" s="12">
        <f t="shared" si="105"/>
        <v>0</v>
      </c>
      <c r="J209" s="12">
        <f t="shared" ref="J209:K209" si="108">I209*6/100+I209</f>
        <v>0</v>
      </c>
      <c r="K209" s="12">
        <f t="shared" si="108"/>
        <v>0</v>
      </c>
    </row>
    <row r="210" spans="1:11" s="70" customFormat="1" x14ac:dyDescent="0.25">
      <c r="A210" s="5"/>
      <c r="B210" s="6"/>
      <c r="C210" s="7"/>
      <c r="D210" s="7"/>
      <c r="E210" s="7"/>
      <c r="F210" s="7"/>
      <c r="G210" s="7"/>
      <c r="H210" s="12"/>
      <c r="I210" s="12"/>
      <c r="J210" s="12"/>
      <c r="K210" s="12"/>
    </row>
    <row r="211" spans="1:11" s="70" customFormat="1" x14ac:dyDescent="0.25">
      <c r="A211" s="5"/>
      <c r="B211" s="6" t="s">
        <v>281</v>
      </c>
      <c r="C211" s="7">
        <v>1925909</v>
      </c>
      <c r="D211" s="7">
        <v>160436.92000000001</v>
      </c>
      <c r="E211" s="7">
        <v>611587.96</v>
      </c>
      <c r="F211" s="7">
        <v>1314321.04</v>
      </c>
      <c r="G211" s="7">
        <v>31.75</v>
      </c>
      <c r="H211" s="12">
        <f>H194+H203+H209</f>
        <v>50000</v>
      </c>
      <c r="I211" s="12">
        <f t="shared" si="105"/>
        <v>1975909</v>
      </c>
      <c r="J211" s="12">
        <f>J194+J203+J209</f>
        <v>2094463.54</v>
      </c>
      <c r="K211" s="12">
        <f>K194+K203+K209</f>
        <v>2220131.3524000002</v>
      </c>
    </row>
    <row r="212" spans="1:11" x14ac:dyDescent="0.25">
      <c r="A212" s="5"/>
      <c r="B212" s="6"/>
      <c r="C212" s="7"/>
      <c r="D212" s="7"/>
      <c r="E212" s="7"/>
      <c r="F212" s="7"/>
      <c r="G212" s="7"/>
      <c r="H212" s="13"/>
      <c r="I212" s="13"/>
      <c r="J212" s="13"/>
      <c r="K212" s="13"/>
    </row>
    <row r="213" spans="1:11" x14ac:dyDescent="0.25">
      <c r="A213" s="5"/>
      <c r="B213" s="6" t="s">
        <v>283</v>
      </c>
      <c r="C213" s="7"/>
      <c r="D213" s="7"/>
      <c r="E213" s="7"/>
      <c r="F213" s="7"/>
      <c r="G213" s="7"/>
      <c r="H213" s="13"/>
      <c r="I213" s="13"/>
      <c r="J213" s="13"/>
      <c r="K213" s="13"/>
    </row>
    <row r="214" spans="1:11" x14ac:dyDescent="0.25">
      <c r="A214" s="9"/>
      <c r="B214" s="10"/>
      <c r="C214" s="11"/>
      <c r="D214" s="11"/>
      <c r="E214" s="11"/>
      <c r="F214" s="11"/>
      <c r="G214" s="11"/>
      <c r="H214" s="13"/>
      <c r="I214" s="13"/>
      <c r="J214" s="13"/>
      <c r="K214" s="13"/>
    </row>
    <row r="215" spans="1:11" x14ac:dyDescent="0.25">
      <c r="A215" s="9" t="s">
        <v>630</v>
      </c>
      <c r="B215" s="10" t="s">
        <v>631</v>
      </c>
      <c r="C215" s="11">
        <v>150000</v>
      </c>
      <c r="D215" s="11">
        <v>0</v>
      </c>
      <c r="E215" s="11">
        <v>0</v>
      </c>
      <c r="F215" s="11">
        <v>150000</v>
      </c>
      <c r="G215" s="11">
        <v>0</v>
      </c>
      <c r="H215" s="13"/>
      <c r="I215" s="13">
        <f t="shared" si="105"/>
        <v>150000</v>
      </c>
      <c r="J215" s="13">
        <v>150000</v>
      </c>
      <c r="K215" s="13">
        <v>0</v>
      </c>
    </row>
    <row r="216" spans="1:11" x14ac:dyDescent="0.25">
      <c r="A216" s="9"/>
      <c r="B216" s="10"/>
      <c r="C216" s="11"/>
      <c r="D216" s="11"/>
      <c r="E216" s="11"/>
      <c r="F216" s="11"/>
      <c r="G216" s="11"/>
      <c r="H216" s="13"/>
      <c r="I216" s="13"/>
      <c r="J216" s="13"/>
      <c r="K216" s="13"/>
    </row>
    <row r="217" spans="1:11" s="70" customFormat="1" x14ac:dyDescent="0.25">
      <c r="A217" s="5"/>
      <c r="B217" s="6" t="s">
        <v>294</v>
      </c>
      <c r="C217" s="7">
        <v>150000</v>
      </c>
      <c r="D217" s="7">
        <v>0</v>
      </c>
      <c r="E217" s="7">
        <v>0</v>
      </c>
      <c r="F217" s="7">
        <v>150000</v>
      </c>
      <c r="G217" s="7">
        <v>0</v>
      </c>
      <c r="H217" s="12">
        <f>H215</f>
        <v>0</v>
      </c>
      <c r="I217" s="12">
        <f t="shared" si="105"/>
        <v>150000</v>
      </c>
      <c r="J217" s="12">
        <f>J215</f>
        <v>150000</v>
      </c>
      <c r="K217" s="12">
        <f>K215</f>
        <v>0</v>
      </c>
    </row>
    <row r="218" spans="1:11" x14ac:dyDescent="0.25">
      <c r="A218" s="5"/>
      <c r="B218" s="6"/>
      <c r="C218" s="7"/>
      <c r="D218" s="7"/>
      <c r="E218" s="7"/>
      <c r="F218" s="7"/>
      <c r="G218" s="7"/>
      <c r="H218" s="13"/>
      <c r="I218" s="13"/>
      <c r="J218" s="13"/>
      <c r="K218" s="13"/>
    </row>
    <row r="219" spans="1:11" x14ac:dyDescent="0.25">
      <c r="A219" s="5"/>
      <c r="B219" s="6" t="s">
        <v>632</v>
      </c>
      <c r="C219" s="7"/>
      <c r="D219" s="7"/>
      <c r="E219" s="7"/>
      <c r="F219" s="7"/>
      <c r="G219" s="7"/>
      <c r="H219" s="13"/>
      <c r="I219" s="13"/>
      <c r="J219" s="13"/>
      <c r="K219" s="13"/>
    </row>
    <row r="220" spans="1:11" x14ac:dyDescent="0.25">
      <c r="A220" s="5"/>
      <c r="B220" s="6" t="s">
        <v>92</v>
      </c>
      <c r="C220" s="7"/>
      <c r="D220" s="7"/>
      <c r="E220" s="7"/>
      <c r="F220" s="7"/>
      <c r="G220" s="7"/>
      <c r="H220" s="13"/>
      <c r="I220" s="13"/>
      <c r="J220" s="13"/>
      <c r="K220" s="13"/>
    </row>
    <row r="221" spans="1:11" x14ac:dyDescent="0.25">
      <c r="A221" s="5"/>
      <c r="B221" s="6" t="s">
        <v>93</v>
      </c>
      <c r="C221" s="7"/>
      <c r="D221" s="7"/>
      <c r="E221" s="7"/>
      <c r="F221" s="7"/>
      <c r="G221" s="7"/>
      <c r="H221" s="13"/>
      <c r="I221" s="13"/>
      <c r="J221" s="13"/>
      <c r="K221" s="13"/>
    </row>
    <row r="222" spans="1:11" x14ac:dyDescent="0.25">
      <c r="A222" s="5"/>
      <c r="B222" s="6" t="s">
        <v>128</v>
      </c>
      <c r="C222" s="7"/>
      <c r="D222" s="7"/>
      <c r="E222" s="7"/>
      <c r="F222" s="7"/>
      <c r="G222" s="7"/>
      <c r="H222" s="13"/>
      <c r="I222" s="13"/>
      <c r="J222" s="13"/>
      <c r="K222" s="13"/>
    </row>
    <row r="223" spans="1:11" x14ac:dyDescent="0.25">
      <c r="A223" s="5"/>
      <c r="B223" s="6" t="s">
        <v>129</v>
      </c>
      <c r="C223" s="7"/>
      <c r="D223" s="7"/>
      <c r="E223" s="7"/>
      <c r="F223" s="7"/>
      <c r="G223" s="7"/>
      <c r="H223" s="13"/>
      <c r="I223" s="13"/>
      <c r="J223" s="13"/>
      <c r="K223" s="13"/>
    </row>
    <row r="224" spans="1:11" x14ac:dyDescent="0.25">
      <c r="A224" s="9"/>
      <c r="B224" s="10"/>
      <c r="C224" s="11"/>
      <c r="D224" s="11"/>
      <c r="E224" s="11"/>
      <c r="F224" s="11"/>
      <c r="G224" s="11"/>
      <c r="H224" s="13"/>
      <c r="I224" s="13"/>
      <c r="J224" s="13"/>
      <c r="K224" s="13"/>
    </row>
    <row r="225" spans="1:11" x14ac:dyDescent="0.25">
      <c r="A225" s="9" t="s">
        <v>633</v>
      </c>
      <c r="B225" s="10" t="s">
        <v>130</v>
      </c>
      <c r="C225" s="11">
        <v>538452</v>
      </c>
      <c r="D225" s="11">
        <v>47687.41</v>
      </c>
      <c r="E225" s="11">
        <v>286124.46000000002</v>
      </c>
      <c r="F225" s="11">
        <v>252327.54</v>
      </c>
      <c r="G225" s="11">
        <v>53.13</v>
      </c>
      <c r="H225" s="13"/>
      <c r="I225" s="13">
        <f t="shared" si="105"/>
        <v>538452</v>
      </c>
      <c r="J225" s="13">
        <f t="shared" ref="J225:K225" si="109">I225*6/100+I225</f>
        <v>570759.12</v>
      </c>
      <c r="K225" s="13">
        <f t="shared" si="109"/>
        <v>605004.66720000003</v>
      </c>
    </row>
    <row r="226" spans="1:11" x14ac:dyDescent="0.25">
      <c r="A226" s="9" t="s">
        <v>634</v>
      </c>
      <c r="B226" s="10" t="s">
        <v>131</v>
      </c>
      <c r="C226" s="11">
        <v>53116</v>
      </c>
      <c r="D226" s="11">
        <v>47687.41</v>
      </c>
      <c r="E226" s="11">
        <v>47687.41</v>
      </c>
      <c r="F226" s="11">
        <v>5428.59</v>
      </c>
      <c r="G226" s="11">
        <v>89.77</v>
      </c>
      <c r="H226" s="13"/>
      <c r="I226" s="13">
        <f t="shared" si="105"/>
        <v>53116</v>
      </c>
      <c r="J226" s="13">
        <f t="shared" ref="J226:K226" si="110">I226*6/100+I226</f>
        <v>56302.96</v>
      </c>
      <c r="K226" s="13">
        <f t="shared" si="110"/>
        <v>59681.137600000002</v>
      </c>
    </row>
    <row r="227" spans="1:11" x14ac:dyDescent="0.25">
      <c r="A227" s="9" t="s">
        <v>635</v>
      </c>
      <c r="B227" s="10" t="s">
        <v>132</v>
      </c>
      <c r="C227" s="11">
        <v>24000</v>
      </c>
      <c r="D227" s="11">
        <v>2000</v>
      </c>
      <c r="E227" s="11">
        <v>12000</v>
      </c>
      <c r="F227" s="11">
        <v>12000</v>
      </c>
      <c r="G227" s="11">
        <v>50</v>
      </c>
      <c r="H227" s="13"/>
      <c r="I227" s="13">
        <f t="shared" si="105"/>
        <v>24000</v>
      </c>
      <c r="J227" s="13">
        <f t="shared" ref="J227:K227" si="111">I227*6/100+I227</f>
        <v>25440</v>
      </c>
      <c r="K227" s="13">
        <f t="shared" si="111"/>
        <v>26966.400000000001</v>
      </c>
    </row>
    <row r="228" spans="1:11" x14ac:dyDescent="0.25">
      <c r="A228" s="9" t="s">
        <v>636</v>
      </c>
      <c r="B228" s="10" t="s">
        <v>133</v>
      </c>
      <c r="C228" s="11">
        <v>6264</v>
      </c>
      <c r="D228" s="11">
        <v>852.37</v>
      </c>
      <c r="E228" s="11">
        <v>5114.22</v>
      </c>
      <c r="F228" s="11">
        <v>1149.78</v>
      </c>
      <c r="G228" s="11">
        <v>81.64</v>
      </c>
      <c r="H228" s="13"/>
      <c r="I228" s="13">
        <f t="shared" si="105"/>
        <v>6264</v>
      </c>
      <c r="J228" s="13">
        <f t="shared" ref="J228:K228" si="112">I228*6/100+I228</f>
        <v>6639.84</v>
      </c>
      <c r="K228" s="13">
        <f t="shared" si="112"/>
        <v>7038.2304000000004</v>
      </c>
    </row>
    <row r="229" spans="1:11" x14ac:dyDescent="0.25">
      <c r="A229" s="9" t="s">
        <v>637</v>
      </c>
      <c r="B229" s="10" t="s">
        <v>135</v>
      </c>
      <c r="C229" s="11">
        <v>17702</v>
      </c>
      <c r="D229" s="11">
        <v>0</v>
      </c>
      <c r="E229" s="11">
        <v>0</v>
      </c>
      <c r="F229" s="11">
        <v>17702</v>
      </c>
      <c r="G229" s="11">
        <v>0</v>
      </c>
      <c r="H229" s="13"/>
      <c r="I229" s="13">
        <f t="shared" si="105"/>
        <v>17702</v>
      </c>
      <c r="J229" s="13">
        <f t="shared" ref="J229:K229" si="113">I229*6/100+I229</f>
        <v>18764.12</v>
      </c>
      <c r="K229" s="13">
        <f t="shared" si="113"/>
        <v>19889.967199999999</v>
      </c>
    </row>
    <row r="230" spans="1:11" x14ac:dyDescent="0.25">
      <c r="A230" s="9" t="s">
        <v>638</v>
      </c>
      <c r="B230" s="10" t="s">
        <v>136</v>
      </c>
      <c r="C230" s="11">
        <v>134613</v>
      </c>
      <c r="D230" s="11">
        <v>11921.85</v>
      </c>
      <c r="E230" s="11">
        <v>71531.100000000006</v>
      </c>
      <c r="F230" s="11">
        <v>63081.9</v>
      </c>
      <c r="G230" s="11">
        <v>53.13</v>
      </c>
      <c r="H230" s="13"/>
      <c r="I230" s="13">
        <f t="shared" si="105"/>
        <v>134613</v>
      </c>
      <c r="J230" s="13">
        <f t="shared" ref="J230:K230" si="114">I230*6/100+I230</f>
        <v>142689.78</v>
      </c>
      <c r="K230" s="13">
        <f t="shared" si="114"/>
        <v>151251.16680000001</v>
      </c>
    </row>
    <row r="231" spans="1:11" x14ac:dyDescent="0.25">
      <c r="A231" s="9" t="s">
        <v>639</v>
      </c>
      <c r="B231" s="10" t="s">
        <v>138</v>
      </c>
      <c r="C231" s="11">
        <v>10769</v>
      </c>
      <c r="D231" s="11">
        <v>0</v>
      </c>
      <c r="E231" s="11">
        <v>0</v>
      </c>
      <c r="F231" s="11">
        <v>10769</v>
      </c>
      <c r="G231" s="11">
        <v>0</v>
      </c>
      <c r="H231" s="13"/>
      <c r="I231" s="13">
        <f t="shared" si="105"/>
        <v>10769</v>
      </c>
      <c r="J231" s="13">
        <f t="shared" ref="J231:K231" si="115">I231*6/100+I231</f>
        <v>11415.14</v>
      </c>
      <c r="K231" s="13">
        <f t="shared" si="115"/>
        <v>12100.0484</v>
      </c>
    </row>
    <row r="232" spans="1:11" x14ac:dyDescent="0.25">
      <c r="A232" s="9" t="s">
        <v>640</v>
      </c>
      <c r="B232" s="10" t="s">
        <v>142</v>
      </c>
      <c r="C232" s="11">
        <v>15692</v>
      </c>
      <c r="D232" s="11">
        <v>1307.7</v>
      </c>
      <c r="E232" s="11">
        <v>7846.2</v>
      </c>
      <c r="F232" s="11">
        <v>7845.8</v>
      </c>
      <c r="G232" s="11">
        <v>50</v>
      </c>
      <c r="H232" s="13"/>
      <c r="I232" s="13">
        <f t="shared" si="105"/>
        <v>15692</v>
      </c>
      <c r="J232" s="13">
        <f t="shared" ref="J232:K232" si="116">I232*6/100+I232</f>
        <v>16633.52</v>
      </c>
      <c r="K232" s="13">
        <f t="shared" si="116"/>
        <v>17631.531200000001</v>
      </c>
    </row>
    <row r="233" spans="1:11" x14ac:dyDescent="0.25">
      <c r="A233" s="9"/>
      <c r="B233" s="10"/>
      <c r="C233" s="11"/>
      <c r="D233" s="11"/>
      <c r="E233" s="11"/>
      <c r="F233" s="11"/>
      <c r="G233" s="11"/>
      <c r="H233" s="13"/>
      <c r="I233" s="13"/>
      <c r="J233" s="13"/>
      <c r="K233" s="13"/>
    </row>
    <row r="234" spans="1:11" s="70" customFormat="1" x14ac:dyDescent="0.25">
      <c r="A234" s="5"/>
      <c r="B234" s="6" t="s">
        <v>143</v>
      </c>
      <c r="C234" s="7">
        <v>800608</v>
      </c>
      <c r="D234" s="7">
        <v>111456.74</v>
      </c>
      <c r="E234" s="7">
        <v>430303.39</v>
      </c>
      <c r="F234" s="7">
        <v>370304.61</v>
      </c>
      <c r="G234" s="7">
        <v>53.74</v>
      </c>
      <c r="H234" s="12">
        <f>SUM(H225:H232)</f>
        <v>0</v>
      </c>
      <c r="I234" s="12">
        <f t="shared" si="105"/>
        <v>800608</v>
      </c>
      <c r="J234" s="12">
        <f t="shared" ref="J234:K234" si="117">I234*6/100+I234</f>
        <v>848644.48</v>
      </c>
      <c r="K234" s="12">
        <f t="shared" si="117"/>
        <v>899563.14879999997</v>
      </c>
    </row>
    <row r="235" spans="1:11" x14ac:dyDescent="0.25">
      <c r="A235" s="5"/>
      <c r="B235" s="6"/>
      <c r="C235" s="7"/>
      <c r="D235" s="7"/>
      <c r="E235" s="7"/>
      <c r="F235" s="7"/>
      <c r="G235" s="7"/>
      <c r="H235" s="13"/>
      <c r="I235" s="13"/>
      <c r="J235" s="13"/>
      <c r="K235" s="13"/>
    </row>
    <row r="236" spans="1:11" x14ac:dyDescent="0.25">
      <c r="A236" s="5"/>
      <c r="B236" s="6" t="s">
        <v>144</v>
      </c>
      <c r="C236" s="7"/>
      <c r="D236" s="7"/>
      <c r="E236" s="7"/>
      <c r="F236" s="7"/>
      <c r="G236" s="7"/>
      <c r="H236" s="13"/>
      <c r="I236" s="13"/>
      <c r="J236" s="13"/>
      <c r="K236" s="13"/>
    </row>
    <row r="237" spans="1:11" x14ac:dyDescent="0.25">
      <c r="A237" s="9"/>
      <c r="B237" s="10"/>
      <c r="C237" s="11"/>
      <c r="D237" s="11"/>
      <c r="E237" s="11"/>
      <c r="F237" s="11"/>
      <c r="G237" s="11"/>
      <c r="H237" s="13"/>
      <c r="I237" s="13"/>
      <c r="J237" s="13"/>
      <c r="K237" s="13"/>
    </row>
    <row r="238" spans="1:11" x14ac:dyDescent="0.25">
      <c r="A238" s="9" t="s">
        <v>641</v>
      </c>
      <c r="B238" s="10" t="s">
        <v>145</v>
      </c>
      <c r="C238" s="11">
        <v>76</v>
      </c>
      <c r="D238" s="11">
        <v>8.75</v>
      </c>
      <c r="E238" s="11">
        <v>52.5</v>
      </c>
      <c r="F238" s="11">
        <v>23.5</v>
      </c>
      <c r="G238" s="11">
        <v>69.069999999999993</v>
      </c>
      <c r="H238" s="13"/>
      <c r="I238" s="13">
        <f t="shared" si="105"/>
        <v>76</v>
      </c>
      <c r="J238" s="13">
        <f t="shared" ref="J238:K238" si="118">I238*6/100+I238</f>
        <v>80.56</v>
      </c>
      <c r="K238" s="13">
        <f t="shared" si="118"/>
        <v>85.393600000000006</v>
      </c>
    </row>
    <row r="239" spans="1:11" x14ac:dyDescent="0.25">
      <c r="A239" s="9" t="s">
        <v>642</v>
      </c>
      <c r="B239" s="10" t="s">
        <v>146</v>
      </c>
      <c r="C239" s="11">
        <v>33595</v>
      </c>
      <c r="D239" s="11">
        <v>3657.6</v>
      </c>
      <c r="E239" s="11">
        <v>21945.599999999999</v>
      </c>
      <c r="F239" s="11">
        <v>11649.4</v>
      </c>
      <c r="G239" s="11">
        <v>65.319999999999993</v>
      </c>
      <c r="H239" s="13"/>
      <c r="I239" s="13">
        <f t="shared" si="105"/>
        <v>33595</v>
      </c>
      <c r="J239" s="13">
        <f t="shared" ref="J239:K239" si="119">I239*6/100+I239</f>
        <v>35610.699999999997</v>
      </c>
      <c r="K239" s="13">
        <f t="shared" si="119"/>
        <v>37747.341999999997</v>
      </c>
    </row>
    <row r="240" spans="1:11" x14ac:dyDescent="0.25">
      <c r="A240" s="9" t="s">
        <v>643</v>
      </c>
      <c r="B240" s="10" t="s">
        <v>147</v>
      </c>
      <c r="C240" s="11">
        <v>118459</v>
      </c>
      <c r="D240" s="11">
        <v>10491.23</v>
      </c>
      <c r="E240" s="11">
        <v>62947.39</v>
      </c>
      <c r="F240" s="11">
        <v>55511.61</v>
      </c>
      <c r="G240" s="11">
        <v>53.13</v>
      </c>
      <c r="H240" s="13"/>
      <c r="I240" s="13">
        <f t="shared" si="105"/>
        <v>118459</v>
      </c>
      <c r="J240" s="13">
        <f t="shared" ref="J240:K240" si="120">I240*6/100+I240</f>
        <v>125566.54</v>
      </c>
      <c r="K240" s="13">
        <f t="shared" si="120"/>
        <v>133100.5324</v>
      </c>
    </row>
    <row r="241" spans="1:11" x14ac:dyDescent="0.25">
      <c r="A241" s="9" t="s">
        <v>644</v>
      </c>
      <c r="B241" s="10" t="s">
        <v>148</v>
      </c>
      <c r="C241" s="11">
        <v>1784</v>
      </c>
      <c r="D241" s="11">
        <v>148.72</v>
      </c>
      <c r="E241" s="11">
        <v>892.32</v>
      </c>
      <c r="F241" s="11">
        <v>891.68</v>
      </c>
      <c r="G241" s="11">
        <v>50.01</v>
      </c>
      <c r="H241" s="13"/>
      <c r="I241" s="13">
        <f t="shared" si="105"/>
        <v>1784</v>
      </c>
      <c r="J241" s="13">
        <f t="shared" ref="J241:K241" si="121">I241*6/100+I241</f>
        <v>1891.04</v>
      </c>
      <c r="K241" s="13">
        <f t="shared" si="121"/>
        <v>2004.5023999999999</v>
      </c>
    </row>
    <row r="242" spans="1:11" x14ac:dyDescent="0.25">
      <c r="A242" s="9"/>
      <c r="B242" s="10"/>
      <c r="C242" s="11"/>
      <c r="D242" s="11"/>
      <c r="E242" s="11"/>
      <c r="F242" s="11"/>
      <c r="G242" s="11"/>
      <c r="H242" s="13"/>
      <c r="I242" s="13"/>
      <c r="J242" s="13"/>
      <c r="K242" s="13"/>
    </row>
    <row r="243" spans="1:11" s="70" customFormat="1" x14ac:dyDescent="0.25">
      <c r="A243" s="5"/>
      <c r="B243" s="6" t="s">
        <v>149</v>
      </c>
      <c r="C243" s="7">
        <v>153914</v>
      </c>
      <c r="D243" s="7">
        <v>14306.3</v>
      </c>
      <c r="E243" s="7">
        <v>85837.81</v>
      </c>
      <c r="F243" s="7">
        <v>68076.19</v>
      </c>
      <c r="G243" s="7">
        <v>55.76</v>
      </c>
      <c r="H243" s="12">
        <f>SUM(H238:H241)</f>
        <v>0</v>
      </c>
      <c r="I243" s="12">
        <f t="shared" si="105"/>
        <v>153914</v>
      </c>
      <c r="J243" s="12">
        <f t="shared" ref="J243:K243" si="122">I243*6/100+I243</f>
        <v>163148.84</v>
      </c>
      <c r="K243" s="12">
        <f t="shared" si="122"/>
        <v>172937.77040000001</v>
      </c>
    </row>
    <row r="244" spans="1:11" x14ac:dyDescent="0.25">
      <c r="A244" s="5"/>
      <c r="B244" s="6"/>
      <c r="C244" s="7"/>
      <c r="D244" s="7"/>
      <c r="E244" s="7"/>
      <c r="F244" s="7"/>
      <c r="G244" s="7"/>
      <c r="H244" s="13"/>
      <c r="I244" s="13"/>
      <c r="J244" s="13"/>
      <c r="K244" s="13"/>
    </row>
    <row r="245" spans="1:11" x14ac:dyDescent="0.25">
      <c r="A245" s="5"/>
      <c r="B245" s="6" t="s">
        <v>150</v>
      </c>
      <c r="C245" s="7"/>
      <c r="D245" s="7"/>
      <c r="E245" s="7"/>
      <c r="F245" s="7"/>
      <c r="G245" s="7"/>
      <c r="H245" s="13"/>
      <c r="I245" s="13"/>
      <c r="J245" s="13"/>
      <c r="K245" s="13"/>
    </row>
    <row r="246" spans="1:11" x14ac:dyDescent="0.25">
      <c r="A246" s="9"/>
      <c r="B246" s="10"/>
      <c r="C246" s="11"/>
      <c r="D246" s="11"/>
      <c r="E246" s="11"/>
      <c r="F246" s="11"/>
      <c r="G246" s="11"/>
      <c r="H246" s="13"/>
      <c r="I246" s="13"/>
      <c r="J246" s="13"/>
      <c r="K246" s="13"/>
    </row>
    <row r="247" spans="1:11" x14ac:dyDescent="0.25">
      <c r="A247" s="9" t="s">
        <v>645</v>
      </c>
      <c r="B247" s="10" t="s">
        <v>151</v>
      </c>
      <c r="C247" s="11">
        <v>19592</v>
      </c>
      <c r="D247" s="11">
        <v>0</v>
      </c>
      <c r="E247" s="11">
        <v>0</v>
      </c>
      <c r="F247" s="11">
        <v>19592</v>
      </c>
      <c r="G247" s="11">
        <v>0</v>
      </c>
      <c r="H247" s="13"/>
      <c r="I247" s="13">
        <f t="shared" si="105"/>
        <v>19592</v>
      </c>
      <c r="J247" s="13">
        <f t="shared" ref="J247:K247" si="123">I247*6/100+I247</f>
        <v>20767.52</v>
      </c>
      <c r="K247" s="13">
        <f t="shared" si="123"/>
        <v>22013.571199999998</v>
      </c>
    </row>
    <row r="248" spans="1:11" x14ac:dyDescent="0.25">
      <c r="A248" s="9" t="s">
        <v>646</v>
      </c>
      <c r="B248" s="10" t="s">
        <v>152</v>
      </c>
      <c r="C248" s="11">
        <v>18651</v>
      </c>
      <c r="D248" s="11">
        <v>0</v>
      </c>
      <c r="E248" s="11">
        <v>0</v>
      </c>
      <c r="F248" s="11">
        <v>18651</v>
      </c>
      <c r="G248" s="11">
        <v>0</v>
      </c>
      <c r="H248" s="13"/>
      <c r="I248" s="13">
        <f t="shared" si="105"/>
        <v>18651</v>
      </c>
      <c r="J248" s="13">
        <f t="shared" ref="J248:K248" si="124">I248*6/100+I248</f>
        <v>19770.060000000001</v>
      </c>
      <c r="K248" s="13">
        <f t="shared" si="124"/>
        <v>20956.263600000002</v>
      </c>
    </row>
    <row r="249" spans="1:11" x14ac:dyDescent="0.25">
      <c r="A249" s="9" t="s">
        <v>647</v>
      </c>
      <c r="B249" s="10" t="s">
        <v>153</v>
      </c>
      <c r="C249" s="11">
        <v>5710</v>
      </c>
      <c r="D249" s="11">
        <v>0</v>
      </c>
      <c r="E249" s="11">
        <v>0</v>
      </c>
      <c r="F249" s="11">
        <v>5710</v>
      </c>
      <c r="G249" s="11">
        <v>0</v>
      </c>
      <c r="H249" s="13"/>
      <c r="I249" s="13">
        <f t="shared" si="105"/>
        <v>5710</v>
      </c>
      <c r="J249" s="13">
        <f t="shared" ref="J249:K249" si="125">I249*6/100+I249</f>
        <v>6052.6</v>
      </c>
      <c r="K249" s="13">
        <f t="shared" si="125"/>
        <v>6415.7560000000003</v>
      </c>
    </row>
    <row r="250" spans="1:11" x14ac:dyDescent="0.25">
      <c r="A250" s="9"/>
      <c r="B250" s="10"/>
      <c r="C250" s="11"/>
      <c r="D250" s="11"/>
      <c r="E250" s="11"/>
      <c r="F250" s="11"/>
      <c r="G250" s="11"/>
      <c r="H250" s="13"/>
      <c r="I250" s="13"/>
      <c r="J250" s="13"/>
      <c r="K250" s="13"/>
    </row>
    <row r="251" spans="1:11" s="70" customFormat="1" x14ac:dyDescent="0.25">
      <c r="A251" s="5"/>
      <c r="B251" s="6" t="s">
        <v>154</v>
      </c>
      <c r="C251" s="7">
        <v>43953</v>
      </c>
      <c r="D251" s="7">
        <v>0</v>
      </c>
      <c r="E251" s="7">
        <v>0</v>
      </c>
      <c r="F251" s="7">
        <v>43953</v>
      </c>
      <c r="G251" s="7">
        <v>0</v>
      </c>
      <c r="H251" s="12">
        <f>SUM(H247:H249)</f>
        <v>0</v>
      </c>
      <c r="I251" s="12">
        <f t="shared" si="105"/>
        <v>43953</v>
      </c>
      <c r="J251" s="12">
        <f t="shared" ref="J251:K251" si="126">I251*6/100+I251</f>
        <v>46590.18</v>
      </c>
      <c r="K251" s="12">
        <f t="shared" si="126"/>
        <v>49385.590799999998</v>
      </c>
    </row>
    <row r="252" spans="1:11" s="70" customFormat="1" x14ac:dyDescent="0.25">
      <c r="A252" s="5"/>
      <c r="B252" s="6"/>
      <c r="C252" s="7"/>
      <c r="D252" s="7"/>
      <c r="E252" s="7"/>
      <c r="F252" s="7"/>
      <c r="G252" s="7"/>
      <c r="H252" s="12"/>
      <c r="I252" s="12"/>
      <c r="J252" s="12"/>
      <c r="K252" s="12"/>
    </row>
    <row r="253" spans="1:11" s="70" customFormat="1" x14ac:dyDescent="0.25">
      <c r="A253" s="5"/>
      <c r="B253" s="6" t="s">
        <v>155</v>
      </c>
      <c r="C253" s="7">
        <v>998475</v>
      </c>
      <c r="D253" s="7">
        <v>125763.04</v>
      </c>
      <c r="E253" s="7">
        <v>516141.2</v>
      </c>
      <c r="F253" s="7">
        <v>482333.8</v>
      </c>
      <c r="G253" s="7">
        <v>51.69</v>
      </c>
      <c r="H253" s="12">
        <f>H234+H243+H251</f>
        <v>0</v>
      </c>
      <c r="I253" s="12">
        <f t="shared" si="105"/>
        <v>998475</v>
      </c>
      <c r="J253" s="12">
        <f t="shared" ref="J253:K253" si="127">I253*6/100+I253</f>
        <v>1058383.5</v>
      </c>
      <c r="K253" s="12">
        <f t="shared" si="127"/>
        <v>1121886.51</v>
      </c>
    </row>
    <row r="254" spans="1:11" s="70" customFormat="1" x14ac:dyDescent="0.25">
      <c r="A254" s="5"/>
      <c r="B254" s="6"/>
      <c r="C254" s="7"/>
      <c r="D254" s="7"/>
      <c r="E254" s="7"/>
      <c r="F254" s="7"/>
      <c r="G254" s="7"/>
      <c r="H254" s="12"/>
      <c r="I254" s="12"/>
      <c r="J254" s="12"/>
      <c r="K254" s="12"/>
    </row>
    <row r="255" spans="1:11" s="70" customFormat="1" x14ac:dyDescent="0.25">
      <c r="A255" s="5"/>
      <c r="B255" s="6" t="s">
        <v>156</v>
      </c>
      <c r="C255" s="7">
        <v>998475</v>
      </c>
      <c r="D255" s="7">
        <v>125763.04</v>
      </c>
      <c r="E255" s="7">
        <v>516141.2</v>
      </c>
      <c r="F255" s="7">
        <v>482333.8</v>
      </c>
      <c r="G255" s="7">
        <v>51.69</v>
      </c>
      <c r="H255" s="12">
        <f>H253</f>
        <v>0</v>
      </c>
      <c r="I255" s="12">
        <f t="shared" si="105"/>
        <v>998475</v>
      </c>
      <c r="J255" s="12">
        <f t="shared" ref="J255:K255" si="128">I255*6/100+I255</f>
        <v>1058383.5</v>
      </c>
      <c r="K255" s="12">
        <f t="shared" si="128"/>
        <v>1121886.51</v>
      </c>
    </row>
    <row r="256" spans="1:11" x14ac:dyDescent="0.25">
      <c r="A256" s="9"/>
      <c r="B256" s="10"/>
      <c r="C256" s="11"/>
      <c r="D256" s="11"/>
      <c r="E256" s="11"/>
      <c r="F256" s="11"/>
      <c r="G256" s="11"/>
      <c r="H256" s="13"/>
      <c r="I256" s="13"/>
      <c r="J256" s="13"/>
      <c r="K256" s="13"/>
    </row>
    <row r="257" spans="1:11" x14ac:dyDescent="0.25">
      <c r="A257" s="5"/>
      <c r="B257" s="6" t="s">
        <v>218</v>
      </c>
      <c r="C257" s="7"/>
      <c r="D257" s="7"/>
      <c r="E257" s="7"/>
      <c r="F257" s="7"/>
      <c r="G257" s="7"/>
      <c r="H257" s="13"/>
      <c r="I257" s="13"/>
      <c r="J257" s="13"/>
      <c r="K257" s="13"/>
    </row>
    <row r="258" spans="1:11" x14ac:dyDescent="0.25">
      <c r="A258" s="9"/>
      <c r="B258" s="10"/>
      <c r="C258" s="11"/>
      <c r="D258" s="11"/>
      <c r="E258" s="11"/>
      <c r="F258" s="11"/>
      <c r="G258" s="11"/>
      <c r="H258" s="13"/>
      <c r="I258" s="13"/>
      <c r="J258" s="13"/>
      <c r="K258" s="13"/>
    </row>
    <row r="259" spans="1:11" x14ac:dyDescent="0.25">
      <c r="A259" s="9" t="s">
        <v>648</v>
      </c>
      <c r="B259" s="10" t="s">
        <v>243</v>
      </c>
      <c r="C259" s="11">
        <v>0</v>
      </c>
      <c r="D259" s="11">
        <v>1099.93</v>
      </c>
      <c r="E259" s="11">
        <v>4319.12</v>
      </c>
      <c r="F259" s="11">
        <v>-4319.12</v>
      </c>
      <c r="G259" s="11">
        <v>0</v>
      </c>
      <c r="H259" s="13"/>
      <c r="I259" s="13">
        <f t="shared" si="105"/>
        <v>0</v>
      </c>
      <c r="J259" s="13">
        <f t="shared" ref="J259:K259" si="129">I259*6/100+I259</f>
        <v>0</v>
      </c>
      <c r="K259" s="13">
        <f t="shared" si="129"/>
        <v>0</v>
      </c>
    </row>
    <row r="260" spans="1:11" s="18" customFormat="1" x14ac:dyDescent="0.25">
      <c r="A260" s="15"/>
      <c r="B260" s="16" t="s">
        <v>1288</v>
      </c>
      <c r="C260" s="17"/>
      <c r="D260" s="17"/>
      <c r="E260" s="17"/>
      <c r="F260" s="17"/>
      <c r="G260" s="17"/>
      <c r="H260" s="19">
        <v>0</v>
      </c>
      <c r="I260" s="13">
        <f t="shared" si="105"/>
        <v>0</v>
      </c>
      <c r="J260" s="19">
        <v>0</v>
      </c>
      <c r="K260" s="19">
        <v>0</v>
      </c>
    </row>
    <row r="261" spans="1:11" x14ac:dyDescent="0.25">
      <c r="A261" s="9" t="s">
        <v>649</v>
      </c>
      <c r="B261" s="10" t="s">
        <v>244</v>
      </c>
      <c r="C261" s="11">
        <v>0</v>
      </c>
      <c r="D261" s="11">
        <v>3186.53</v>
      </c>
      <c r="E261" s="11">
        <v>27458.74</v>
      </c>
      <c r="F261" s="11">
        <v>-27458.74</v>
      </c>
      <c r="G261" s="11">
        <v>0</v>
      </c>
      <c r="H261" s="13"/>
      <c r="I261" s="13">
        <f t="shared" si="105"/>
        <v>0</v>
      </c>
      <c r="J261" s="13">
        <f t="shared" ref="J261:K261" si="130">I261*6/100+I261</f>
        <v>0</v>
      </c>
      <c r="K261" s="13">
        <f t="shared" si="130"/>
        <v>0</v>
      </c>
    </row>
    <row r="262" spans="1:11" x14ac:dyDescent="0.25">
      <c r="A262" s="9"/>
      <c r="B262" s="10"/>
      <c r="C262" s="11"/>
      <c r="D262" s="11"/>
      <c r="E262" s="11"/>
      <c r="F262" s="11"/>
      <c r="G262" s="11"/>
      <c r="H262" s="13"/>
      <c r="I262" s="13"/>
      <c r="J262" s="13"/>
      <c r="K262" s="13"/>
    </row>
    <row r="263" spans="1:11" s="70" customFormat="1" x14ac:dyDescent="0.25">
      <c r="A263" s="5"/>
      <c r="B263" s="6" t="s">
        <v>250</v>
      </c>
      <c r="C263" s="7">
        <v>0</v>
      </c>
      <c r="D263" s="7">
        <v>4286.46</v>
      </c>
      <c r="E263" s="7">
        <v>31777.86</v>
      </c>
      <c r="F263" s="7">
        <v>-31777.86</v>
      </c>
      <c r="G263" s="7">
        <v>0</v>
      </c>
      <c r="H263" s="12">
        <f>SUM(H259:H261)</f>
        <v>0</v>
      </c>
      <c r="I263" s="12">
        <f t="shared" si="105"/>
        <v>0</v>
      </c>
      <c r="J263" s="12">
        <f t="shared" ref="J263:K263" si="131">I263*6/100+I263</f>
        <v>0</v>
      </c>
      <c r="K263" s="12">
        <f t="shared" si="131"/>
        <v>0</v>
      </c>
    </row>
    <row r="264" spans="1:11" s="70" customFormat="1" x14ac:dyDescent="0.25">
      <c r="A264" s="5"/>
      <c r="B264" s="6"/>
      <c r="C264" s="7"/>
      <c r="D264" s="7"/>
      <c r="E264" s="7"/>
      <c r="F264" s="7"/>
      <c r="G264" s="7"/>
      <c r="H264" s="12"/>
      <c r="I264" s="12"/>
      <c r="J264" s="12"/>
      <c r="K264" s="12"/>
    </row>
    <row r="265" spans="1:11" s="70" customFormat="1" x14ac:dyDescent="0.25">
      <c r="A265" s="5"/>
      <c r="B265" s="6" t="s">
        <v>281</v>
      </c>
      <c r="C265" s="7">
        <v>998475</v>
      </c>
      <c r="D265" s="7">
        <v>130049.5</v>
      </c>
      <c r="E265" s="7">
        <v>547919.06000000006</v>
      </c>
      <c r="F265" s="7">
        <v>450555.94</v>
      </c>
      <c r="G265" s="7">
        <v>54.87</v>
      </c>
      <c r="H265" s="12">
        <f>H255+H263</f>
        <v>0</v>
      </c>
      <c r="I265" s="12">
        <f t="shared" si="105"/>
        <v>998475</v>
      </c>
      <c r="J265" s="12">
        <f>J255+J263</f>
        <v>1058383.5</v>
      </c>
      <c r="K265" s="12">
        <f>K255+K263</f>
        <v>1121886.51</v>
      </c>
    </row>
    <row r="266" spans="1:11" x14ac:dyDescent="0.25">
      <c r="A266" s="9"/>
      <c r="B266" s="10"/>
      <c r="C266" s="11"/>
      <c r="D266" s="11"/>
      <c r="E266" s="11"/>
      <c r="F266" s="11"/>
      <c r="G266" s="11"/>
      <c r="H266" s="13"/>
      <c r="I266" s="13"/>
      <c r="J266" s="13"/>
      <c r="K266" s="13"/>
    </row>
    <row r="267" spans="1:11" x14ac:dyDescent="0.25">
      <c r="A267" s="5"/>
      <c r="B267" s="6" t="s">
        <v>283</v>
      </c>
      <c r="C267" s="7"/>
      <c r="D267" s="7"/>
      <c r="E267" s="7"/>
      <c r="F267" s="7"/>
      <c r="G267" s="7"/>
      <c r="H267" s="13"/>
      <c r="I267" s="13"/>
      <c r="J267" s="13"/>
      <c r="K267" s="13"/>
    </row>
    <row r="268" spans="1:11" x14ac:dyDescent="0.25">
      <c r="A268" s="5"/>
      <c r="B268" s="6"/>
      <c r="C268" s="7"/>
      <c r="D268" s="7"/>
      <c r="E268" s="7"/>
      <c r="F268" s="7"/>
      <c r="G268" s="7"/>
      <c r="H268" s="13"/>
      <c r="I268" s="13"/>
      <c r="J268" s="13"/>
      <c r="K268" s="13">
        <f t="shared" ref="K268" si="132">J268*6/100+J268</f>
        <v>0</v>
      </c>
    </row>
    <row r="269" spans="1:11" s="86" customFormat="1" x14ac:dyDescent="0.25">
      <c r="A269" s="82" t="s">
        <v>650</v>
      </c>
      <c r="B269" s="83" t="s">
        <v>651</v>
      </c>
      <c r="C269" s="84">
        <v>200000</v>
      </c>
      <c r="D269" s="84">
        <v>0</v>
      </c>
      <c r="E269" s="84">
        <v>0</v>
      </c>
      <c r="F269" s="84">
        <v>200000</v>
      </c>
      <c r="G269" s="84">
        <v>0</v>
      </c>
      <c r="H269" s="85">
        <f>-200000+1400000</f>
        <v>1200000</v>
      </c>
      <c r="I269" s="85">
        <f t="shared" ref="I269:I331" si="133">C269+H269</f>
        <v>1400000</v>
      </c>
      <c r="J269" s="85">
        <v>550000</v>
      </c>
      <c r="K269" s="85">
        <v>400000</v>
      </c>
    </row>
    <row r="270" spans="1:11" x14ac:dyDescent="0.25">
      <c r="A270" s="9"/>
      <c r="B270" s="10"/>
      <c r="C270" s="11"/>
      <c r="D270" s="11"/>
      <c r="E270" s="11"/>
      <c r="F270" s="11"/>
      <c r="G270" s="11"/>
      <c r="H270" s="13"/>
      <c r="I270" s="13"/>
      <c r="J270" s="13"/>
      <c r="K270" s="13"/>
    </row>
    <row r="271" spans="1:11" s="70" customFormat="1" x14ac:dyDescent="0.25">
      <c r="A271" s="5"/>
      <c r="B271" s="6" t="s">
        <v>294</v>
      </c>
      <c r="C271" s="7">
        <v>200000</v>
      </c>
      <c r="D271" s="7">
        <v>0</v>
      </c>
      <c r="E271" s="7">
        <v>0</v>
      </c>
      <c r="F271" s="7">
        <v>200000</v>
      </c>
      <c r="G271" s="7">
        <v>0</v>
      </c>
      <c r="H271" s="12">
        <f>H269</f>
        <v>1200000</v>
      </c>
      <c r="I271" s="12">
        <f t="shared" si="133"/>
        <v>1400000</v>
      </c>
      <c r="J271" s="12">
        <f>J269</f>
        <v>550000</v>
      </c>
      <c r="K271" s="12">
        <f>K269</f>
        <v>400000</v>
      </c>
    </row>
    <row r="272" spans="1:11" x14ac:dyDescent="0.25">
      <c r="A272" s="9"/>
      <c r="B272" s="10"/>
      <c r="C272" s="11"/>
      <c r="D272" s="11"/>
      <c r="E272" s="11"/>
      <c r="F272" s="11"/>
      <c r="G272" s="11"/>
      <c r="H272" s="13"/>
      <c r="I272" s="13"/>
      <c r="J272" s="13"/>
      <c r="K272" s="13"/>
    </row>
    <row r="273" spans="1:11" x14ac:dyDescent="0.25">
      <c r="A273" s="5"/>
      <c r="B273" s="6" t="s">
        <v>652</v>
      </c>
      <c r="C273" s="7"/>
      <c r="D273" s="7"/>
      <c r="E273" s="7"/>
      <c r="F273" s="7"/>
      <c r="G273" s="7"/>
      <c r="H273" s="13"/>
      <c r="I273" s="13"/>
      <c r="J273" s="13"/>
      <c r="K273" s="13"/>
    </row>
    <row r="274" spans="1:11" x14ac:dyDescent="0.25">
      <c r="A274" s="5"/>
      <c r="B274" s="6" t="s">
        <v>92</v>
      </c>
      <c r="C274" s="7"/>
      <c r="D274" s="7"/>
      <c r="E274" s="7"/>
      <c r="F274" s="7"/>
      <c r="G274" s="7"/>
      <c r="H274" s="13"/>
      <c r="I274" s="13"/>
      <c r="J274" s="13"/>
      <c r="K274" s="13"/>
    </row>
    <row r="275" spans="1:11" x14ac:dyDescent="0.25">
      <c r="A275" s="5"/>
      <c r="B275" s="6" t="s">
        <v>93</v>
      </c>
      <c r="C275" s="7"/>
      <c r="D275" s="7"/>
      <c r="E275" s="7"/>
      <c r="F275" s="7"/>
      <c r="G275" s="7"/>
      <c r="H275" s="13"/>
      <c r="I275" s="13"/>
      <c r="J275" s="13"/>
      <c r="K275" s="13"/>
    </row>
    <row r="276" spans="1:11" x14ac:dyDescent="0.25">
      <c r="A276" s="5"/>
      <c r="B276" s="6" t="s">
        <v>128</v>
      </c>
      <c r="C276" s="7"/>
      <c r="D276" s="7"/>
      <c r="E276" s="7"/>
      <c r="F276" s="7"/>
      <c r="G276" s="7"/>
      <c r="H276" s="13"/>
      <c r="I276" s="13"/>
      <c r="J276" s="13"/>
      <c r="K276" s="13"/>
    </row>
    <row r="277" spans="1:11" x14ac:dyDescent="0.25">
      <c r="A277" s="5"/>
      <c r="B277" s="6" t="s">
        <v>129</v>
      </c>
      <c r="C277" s="7"/>
      <c r="D277" s="7"/>
      <c r="E277" s="7"/>
      <c r="F277" s="7"/>
      <c r="G277" s="7"/>
      <c r="H277" s="13"/>
      <c r="I277" s="13"/>
      <c r="J277" s="13"/>
      <c r="K277" s="13"/>
    </row>
    <row r="278" spans="1:11" x14ac:dyDescent="0.25">
      <c r="A278" s="5"/>
      <c r="B278" s="6"/>
      <c r="C278" s="7"/>
      <c r="D278" s="7"/>
      <c r="E278" s="7"/>
      <c r="F278" s="7"/>
      <c r="G278" s="7"/>
      <c r="H278" s="13"/>
      <c r="I278" s="13"/>
      <c r="J278" s="13"/>
      <c r="K278" s="13"/>
    </row>
    <row r="279" spans="1:11" x14ac:dyDescent="0.25">
      <c r="A279" s="9" t="s">
        <v>653</v>
      </c>
      <c r="B279" s="10" t="s">
        <v>130</v>
      </c>
      <c r="C279" s="11">
        <v>1205025</v>
      </c>
      <c r="D279" s="11">
        <v>98188.98</v>
      </c>
      <c r="E279" s="11">
        <v>587573.15</v>
      </c>
      <c r="F279" s="11">
        <v>617451.85</v>
      </c>
      <c r="G279" s="11">
        <v>48.76</v>
      </c>
      <c r="H279" s="13"/>
      <c r="I279" s="13">
        <f t="shared" si="133"/>
        <v>1205025</v>
      </c>
      <c r="J279" s="13">
        <f t="shared" ref="J279:K279" si="134">I279*6/100+I279</f>
        <v>1277326.5</v>
      </c>
      <c r="K279" s="13">
        <f t="shared" si="134"/>
        <v>1353966.09</v>
      </c>
    </row>
    <row r="280" spans="1:11" s="18" customFormat="1" x14ac:dyDescent="0.25">
      <c r="A280" s="15" t="s">
        <v>654</v>
      </c>
      <c r="B280" s="16" t="s">
        <v>130</v>
      </c>
      <c r="C280" s="17">
        <v>100000</v>
      </c>
      <c r="D280" s="17">
        <v>0</v>
      </c>
      <c r="E280" s="17">
        <v>34008.32</v>
      </c>
      <c r="F280" s="17">
        <v>65991.679999999993</v>
      </c>
      <c r="G280" s="17">
        <v>34</v>
      </c>
      <c r="H280" s="19">
        <f>-[1]Sheet1!$F$5</f>
        <v>-40991.679999999993</v>
      </c>
      <c r="I280" s="19">
        <f t="shared" si="133"/>
        <v>59008.320000000007</v>
      </c>
      <c r="J280" s="19">
        <v>100000</v>
      </c>
      <c r="K280" s="19">
        <v>100000</v>
      </c>
    </row>
    <row r="281" spans="1:11" x14ac:dyDescent="0.25">
      <c r="A281" s="9" t="s">
        <v>655</v>
      </c>
      <c r="B281" s="10" t="s">
        <v>131</v>
      </c>
      <c r="C281" s="11">
        <v>113910</v>
      </c>
      <c r="D281" s="11">
        <v>0</v>
      </c>
      <c r="E281" s="11">
        <v>22375.42</v>
      </c>
      <c r="F281" s="11">
        <v>91534.58</v>
      </c>
      <c r="G281" s="11">
        <v>19.64</v>
      </c>
      <c r="H281" s="13"/>
      <c r="I281" s="13">
        <f t="shared" si="133"/>
        <v>113910</v>
      </c>
      <c r="J281" s="13">
        <f t="shared" ref="J281:K281" si="135">I281*6/100+I281</f>
        <v>120744.6</v>
      </c>
      <c r="K281" s="13">
        <f t="shared" si="135"/>
        <v>127989.27600000001</v>
      </c>
    </row>
    <row r="282" spans="1:11" x14ac:dyDescent="0.25">
      <c r="A282" s="9" t="s">
        <v>656</v>
      </c>
      <c r="B282" s="10" t="s">
        <v>132</v>
      </c>
      <c r="C282" s="11">
        <v>52200</v>
      </c>
      <c r="D282" s="11">
        <v>4347.75</v>
      </c>
      <c r="E282" s="11">
        <v>24911.5</v>
      </c>
      <c r="F282" s="11">
        <v>27288.5</v>
      </c>
      <c r="G282" s="11">
        <v>47.72</v>
      </c>
      <c r="H282" s="13"/>
      <c r="I282" s="13">
        <f t="shared" si="133"/>
        <v>52200</v>
      </c>
      <c r="J282" s="13">
        <f t="shared" ref="J282:K282" si="136">I282*6/100+I282</f>
        <v>55332</v>
      </c>
      <c r="K282" s="13">
        <f t="shared" si="136"/>
        <v>58651.92</v>
      </c>
    </row>
    <row r="283" spans="1:11" x14ac:dyDescent="0.25">
      <c r="A283" s="9" t="s">
        <v>657</v>
      </c>
      <c r="B283" s="10" t="s">
        <v>133</v>
      </c>
      <c r="C283" s="11">
        <v>12528</v>
      </c>
      <c r="D283" s="11">
        <v>852.37</v>
      </c>
      <c r="E283" s="11">
        <v>5114.22</v>
      </c>
      <c r="F283" s="11">
        <v>7413.78</v>
      </c>
      <c r="G283" s="11">
        <v>40.82</v>
      </c>
      <c r="H283" s="13"/>
      <c r="I283" s="13">
        <f t="shared" si="133"/>
        <v>12528</v>
      </c>
      <c r="J283" s="13">
        <f t="shared" ref="J283:K283" si="137">I283*6/100+I283</f>
        <v>13279.68</v>
      </c>
      <c r="K283" s="13">
        <f t="shared" si="137"/>
        <v>14076.460800000001</v>
      </c>
    </row>
    <row r="284" spans="1:11" x14ac:dyDescent="0.25">
      <c r="A284" s="9" t="s">
        <v>658</v>
      </c>
      <c r="B284" s="10" t="s">
        <v>135</v>
      </c>
      <c r="C284" s="11">
        <v>38433</v>
      </c>
      <c r="D284" s="11">
        <v>0</v>
      </c>
      <c r="E284" s="11">
        <v>0</v>
      </c>
      <c r="F284" s="11">
        <v>38433</v>
      </c>
      <c r="G284" s="11">
        <v>0</v>
      </c>
      <c r="H284" s="13"/>
      <c r="I284" s="13">
        <f t="shared" si="133"/>
        <v>38433</v>
      </c>
      <c r="J284" s="13">
        <f t="shared" ref="J284:K284" si="138">I284*6/100+I284</f>
        <v>40738.980000000003</v>
      </c>
      <c r="K284" s="13">
        <f t="shared" si="138"/>
        <v>43183.318800000001</v>
      </c>
    </row>
    <row r="285" spans="1:11" x14ac:dyDescent="0.25">
      <c r="A285" s="9" t="s">
        <v>659</v>
      </c>
      <c r="B285" s="10" t="s">
        <v>136</v>
      </c>
      <c r="C285" s="11">
        <v>292256</v>
      </c>
      <c r="D285" s="11">
        <v>24547.24</v>
      </c>
      <c r="E285" s="11">
        <v>146893.28</v>
      </c>
      <c r="F285" s="11">
        <v>145362.72</v>
      </c>
      <c r="G285" s="11">
        <v>50.26</v>
      </c>
      <c r="H285" s="13"/>
      <c r="I285" s="13">
        <f t="shared" si="133"/>
        <v>292256</v>
      </c>
      <c r="J285" s="13">
        <f t="shared" ref="J285:K285" si="139">I285*6/100+I285</f>
        <v>309791.35999999999</v>
      </c>
      <c r="K285" s="13">
        <f t="shared" si="139"/>
        <v>328378.84159999999</v>
      </c>
    </row>
    <row r="286" spans="1:11" x14ac:dyDescent="0.25">
      <c r="A286" s="9" t="s">
        <v>660</v>
      </c>
      <c r="B286" s="10" t="s">
        <v>138</v>
      </c>
      <c r="C286" s="11">
        <v>23380</v>
      </c>
      <c r="D286" s="11">
        <v>0</v>
      </c>
      <c r="E286" s="11">
        <v>0</v>
      </c>
      <c r="F286" s="11">
        <v>23380</v>
      </c>
      <c r="G286" s="11">
        <v>0</v>
      </c>
      <c r="H286" s="13"/>
      <c r="I286" s="13">
        <f t="shared" si="133"/>
        <v>23380</v>
      </c>
      <c r="J286" s="13">
        <f t="shared" ref="J286:K286" si="140">I286*6/100+I286</f>
        <v>24782.799999999999</v>
      </c>
      <c r="K286" s="13">
        <f t="shared" si="140"/>
        <v>26269.768</v>
      </c>
    </row>
    <row r="287" spans="1:11" x14ac:dyDescent="0.25">
      <c r="A287" s="9" t="s">
        <v>661</v>
      </c>
      <c r="B287" s="10" t="s">
        <v>142</v>
      </c>
      <c r="C287" s="11">
        <v>15692</v>
      </c>
      <c r="D287" s="11">
        <v>1307.7</v>
      </c>
      <c r="E287" s="11">
        <v>7846.2</v>
      </c>
      <c r="F287" s="11">
        <v>7845.8</v>
      </c>
      <c r="G287" s="11">
        <v>50</v>
      </c>
      <c r="H287" s="13"/>
      <c r="I287" s="13">
        <f t="shared" si="133"/>
        <v>15692</v>
      </c>
      <c r="J287" s="13">
        <f t="shared" ref="J287:K287" si="141">I287*6/100+I287</f>
        <v>16633.52</v>
      </c>
      <c r="K287" s="13">
        <f t="shared" si="141"/>
        <v>17631.531200000001</v>
      </c>
    </row>
    <row r="288" spans="1:11" x14ac:dyDescent="0.25">
      <c r="A288" s="9"/>
      <c r="B288" s="10"/>
      <c r="C288" s="11"/>
      <c r="D288" s="11"/>
      <c r="E288" s="11"/>
      <c r="F288" s="11"/>
      <c r="G288" s="11"/>
      <c r="H288" s="13"/>
      <c r="I288" s="13"/>
      <c r="J288" s="13"/>
      <c r="K288" s="13"/>
    </row>
    <row r="289" spans="1:11" s="70" customFormat="1" x14ac:dyDescent="0.25">
      <c r="A289" s="5"/>
      <c r="B289" s="6" t="s">
        <v>143</v>
      </c>
      <c r="C289" s="7">
        <v>1853424</v>
      </c>
      <c r="D289" s="7">
        <v>129244.04</v>
      </c>
      <c r="E289" s="7">
        <v>828722.09</v>
      </c>
      <c r="F289" s="7">
        <v>1024701.91</v>
      </c>
      <c r="G289" s="7">
        <v>44.71</v>
      </c>
      <c r="H289" s="12">
        <f>SUM(H279:H287)</f>
        <v>-40991.679999999993</v>
      </c>
      <c r="I289" s="12">
        <f t="shared" si="133"/>
        <v>1812432.32</v>
      </c>
      <c r="J289" s="12">
        <f>SUM(J279:J287)</f>
        <v>1958629.4400000002</v>
      </c>
      <c r="K289" s="12">
        <f>SUM(K279:K287)</f>
        <v>2070147.2064</v>
      </c>
    </row>
    <row r="290" spans="1:11" x14ac:dyDescent="0.25">
      <c r="A290" s="5"/>
      <c r="B290" s="6"/>
      <c r="C290" s="7"/>
      <c r="D290" s="7"/>
      <c r="E290" s="7"/>
      <c r="F290" s="7"/>
      <c r="G290" s="7"/>
      <c r="H290" s="13"/>
      <c r="I290" s="13"/>
      <c r="J290" s="13"/>
      <c r="K290" s="13"/>
    </row>
    <row r="291" spans="1:11" x14ac:dyDescent="0.25">
      <c r="A291" s="5"/>
      <c r="B291" s="6" t="s">
        <v>144</v>
      </c>
      <c r="C291" s="7"/>
      <c r="D291" s="7"/>
      <c r="E291" s="7"/>
      <c r="F291" s="7"/>
      <c r="G291" s="7"/>
      <c r="H291" s="13"/>
      <c r="I291" s="13"/>
      <c r="J291" s="13"/>
      <c r="K291" s="13"/>
    </row>
    <row r="292" spans="1:11" x14ac:dyDescent="0.25">
      <c r="A292" s="9"/>
      <c r="B292" s="10"/>
      <c r="C292" s="11"/>
      <c r="D292" s="11"/>
      <c r="E292" s="11"/>
      <c r="F292" s="11"/>
      <c r="G292" s="11"/>
      <c r="H292" s="13"/>
      <c r="I292" s="13"/>
      <c r="J292" s="13"/>
      <c r="K292" s="13"/>
    </row>
    <row r="293" spans="1:11" x14ac:dyDescent="0.25">
      <c r="A293" s="9" t="s">
        <v>662</v>
      </c>
      <c r="B293" s="10" t="s">
        <v>145</v>
      </c>
      <c r="C293" s="11">
        <v>228</v>
      </c>
      <c r="D293" s="11">
        <v>26.25</v>
      </c>
      <c r="E293" s="11">
        <v>157.5</v>
      </c>
      <c r="F293" s="11">
        <v>70.5</v>
      </c>
      <c r="G293" s="11">
        <v>69.069999999999993</v>
      </c>
      <c r="H293" s="13"/>
      <c r="I293" s="13">
        <f t="shared" si="133"/>
        <v>228</v>
      </c>
      <c r="J293" s="13">
        <f t="shared" ref="J293:K293" si="142">I293*6/100+I293</f>
        <v>241.68</v>
      </c>
      <c r="K293" s="13">
        <f t="shared" si="142"/>
        <v>256.18080000000003</v>
      </c>
    </row>
    <row r="294" spans="1:11" x14ac:dyDescent="0.25">
      <c r="A294" s="9" t="s">
        <v>663</v>
      </c>
      <c r="B294" s="10" t="s">
        <v>146</v>
      </c>
      <c r="C294" s="11">
        <v>67190</v>
      </c>
      <c r="D294" s="11">
        <v>9170.4</v>
      </c>
      <c r="E294" s="11">
        <v>54517.2</v>
      </c>
      <c r="F294" s="11">
        <v>12672.8</v>
      </c>
      <c r="G294" s="11">
        <v>81.13</v>
      </c>
      <c r="H294" s="13"/>
      <c r="I294" s="13">
        <f t="shared" si="133"/>
        <v>67190</v>
      </c>
      <c r="J294" s="13">
        <f t="shared" ref="J294:K294" si="143">I294*6/100+I294</f>
        <v>71221.399999999994</v>
      </c>
      <c r="K294" s="13">
        <f t="shared" si="143"/>
        <v>75494.683999999994</v>
      </c>
    </row>
    <row r="295" spans="1:11" x14ac:dyDescent="0.25">
      <c r="A295" s="9" t="s">
        <v>664</v>
      </c>
      <c r="B295" s="10" t="s">
        <v>147</v>
      </c>
      <c r="C295" s="11">
        <v>257185</v>
      </c>
      <c r="D295" s="11">
        <v>18779.55</v>
      </c>
      <c r="E295" s="11">
        <v>112396.36</v>
      </c>
      <c r="F295" s="11">
        <v>144788.64000000001</v>
      </c>
      <c r="G295" s="11">
        <v>43.7</v>
      </c>
      <c r="H295" s="13"/>
      <c r="I295" s="13">
        <f t="shared" si="133"/>
        <v>257185</v>
      </c>
      <c r="J295" s="13">
        <f t="shared" ref="J295:K295" si="144">I295*6/100+I295</f>
        <v>272616.09999999998</v>
      </c>
      <c r="K295" s="13">
        <f t="shared" si="144"/>
        <v>288973.06599999999</v>
      </c>
    </row>
    <row r="296" spans="1:11" x14ac:dyDescent="0.25">
      <c r="A296" s="9" t="s">
        <v>665</v>
      </c>
      <c r="B296" s="10" t="s">
        <v>148</v>
      </c>
      <c r="C296" s="11">
        <v>5353</v>
      </c>
      <c r="D296" s="11">
        <v>446.16</v>
      </c>
      <c r="E296" s="11">
        <v>2676.96</v>
      </c>
      <c r="F296" s="11">
        <v>2676.04</v>
      </c>
      <c r="G296" s="11">
        <v>50</v>
      </c>
      <c r="H296" s="13"/>
      <c r="I296" s="13">
        <f t="shared" si="133"/>
        <v>5353</v>
      </c>
      <c r="J296" s="13">
        <f t="shared" ref="J296:K296" si="145">I296*6/100+I296</f>
        <v>5674.18</v>
      </c>
      <c r="K296" s="13">
        <f t="shared" si="145"/>
        <v>6014.6307999999999</v>
      </c>
    </row>
    <row r="297" spans="1:11" s="18" customFormat="1" x14ac:dyDescent="0.25">
      <c r="A297" s="15" t="s">
        <v>666</v>
      </c>
      <c r="B297" s="16" t="s">
        <v>148</v>
      </c>
      <c r="C297" s="17">
        <v>0</v>
      </c>
      <c r="D297" s="17">
        <v>0</v>
      </c>
      <c r="E297" s="17">
        <v>340.07</v>
      </c>
      <c r="F297" s="17">
        <v>-340.07</v>
      </c>
      <c r="G297" s="17">
        <v>0</v>
      </c>
      <c r="H297" s="19"/>
      <c r="I297" s="19">
        <f t="shared" si="133"/>
        <v>0</v>
      </c>
      <c r="J297" s="19">
        <f t="shared" ref="J297:K297" si="146">I297*6/100+I297</f>
        <v>0</v>
      </c>
      <c r="K297" s="19">
        <f t="shared" si="146"/>
        <v>0</v>
      </c>
    </row>
    <row r="298" spans="1:11" x14ac:dyDescent="0.25">
      <c r="A298" s="9"/>
      <c r="B298" s="10"/>
      <c r="C298" s="11"/>
      <c r="D298" s="11"/>
      <c r="E298" s="11"/>
      <c r="F298" s="11"/>
      <c r="G298" s="11"/>
      <c r="H298" s="13"/>
      <c r="I298" s="13"/>
      <c r="J298" s="13"/>
      <c r="K298" s="13"/>
    </row>
    <row r="299" spans="1:11" s="70" customFormat="1" x14ac:dyDescent="0.25">
      <c r="A299" s="5"/>
      <c r="B299" s="6" t="s">
        <v>149</v>
      </c>
      <c r="C299" s="7">
        <v>329956</v>
      </c>
      <c r="D299" s="7">
        <v>28422.36</v>
      </c>
      <c r="E299" s="7">
        <v>170088.09</v>
      </c>
      <c r="F299" s="7">
        <v>159867.91</v>
      </c>
      <c r="G299" s="7">
        <v>51.54</v>
      </c>
      <c r="H299" s="12">
        <f>SUM(H293:H297)</f>
        <v>0</v>
      </c>
      <c r="I299" s="12">
        <f t="shared" si="133"/>
        <v>329956</v>
      </c>
      <c r="J299" s="12">
        <f t="shared" ref="J299:K299" si="147">I299*6/100+I299</f>
        <v>349753.36</v>
      </c>
      <c r="K299" s="12">
        <f t="shared" si="147"/>
        <v>370738.56160000002</v>
      </c>
    </row>
    <row r="300" spans="1:11" x14ac:dyDescent="0.25">
      <c r="A300" s="5"/>
      <c r="B300" s="6"/>
      <c r="C300" s="7"/>
      <c r="D300" s="7"/>
      <c r="E300" s="7"/>
      <c r="F300" s="7"/>
      <c r="G300" s="7"/>
      <c r="H300" s="13"/>
      <c r="I300" s="13"/>
      <c r="J300" s="13"/>
      <c r="K300" s="13"/>
    </row>
    <row r="301" spans="1:11" x14ac:dyDescent="0.25">
      <c r="A301" s="5"/>
      <c r="B301" s="6" t="s">
        <v>150</v>
      </c>
      <c r="C301" s="7"/>
      <c r="D301" s="7"/>
      <c r="E301" s="7"/>
      <c r="F301" s="7"/>
      <c r="G301" s="7"/>
      <c r="H301" s="13"/>
      <c r="I301" s="13">
        <f t="shared" si="133"/>
        <v>0</v>
      </c>
      <c r="J301" s="13">
        <f t="shared" ref="J301:K301" si="148">I301*6/100+I301</f>
        <v>0</v>
      </c>
      <c r="K301" s="13">
        <f t="shared" si="148"/>
        <v>0</v>
      </c>
    </row>
    <row r="302" spans="1:11" x14ac:dyDescent="0.25">
      <c r="A302" s="9"/>
      <c r="B302" s="10"/>
      <c r="C302" s="11"/>
      <c r="D302" s="11"/>
      <c r="E302" s="11"/>
      <c r="F302" s="11"/>
      <c r="G302" s="11"/>
      <c r="H302" s="13"/>
      <c r="I302" s="13">
        <f t="shared" si="133"/>
        <v>0</v>
      </c>
      <c r="J302" s="13">
        <f t="shared" ref="J302:K302" si="149">I302*6/100+I302</f>
        <v>0</v>
      </c>
      <c r="K302" s="13">
        <f t="shared" si="149"/>
        <v>0</v>
      </c>
    </row>
    <row r="303" spans="1:11" x14ac:dyDescent="0.25">
      <c r="A303" s="9" t="s">
        <v>667</v>
      </c>
      <c r="B303" s="10" t="s">
        <v>151</v>
      </c>
      <c r="C303" s="11">
        <v>8296</v>
      </c>
      <c r="D303" s="11">
        <v>0</v>
      </c>
      <c r="E303" s="11">
        <v>0</v>
      </c>
      <c r="F303" s="11">
        <v>8296</v>
      </c>
      <c r="G303" s="11">
        <v>0</v>
      </c>
      <c r="H303" s="13"/>
      <c r="I303" s="13">
        <f t="shared" si="133"/>
        <v>8296</v>
      </c>
      <c r="J303" s="13">
        <f t="shared" ref="J303:K303" si="150">I303*6/100+I303</f>
        <v>8793.76</v>
      </c>
      <c r="K303" s="13">
        <f t="shared" si="150"/>
        <v>9321.3855999999996</v>
      </c>
    </row>
    <row r="304" spans="1:11" x14ac:dyDescent="0.25">
      <c r="A304" s="9" t="s">
        <v>668</v>
      </c>
      <c r="B304" s="10" t="s">
        <v>152</v>
      </c>
      <c r="C304" s="11">
        <v>7874</v>
      </c>
      <c r="D304" s="11">
        <v>0</v>
      </c>
      <c r="E304" s="11">
        <v>0</v>
      </c>
      <c r="F304" s="11">
        <v>7874</v>
      </c>
      <c r="G304" s="11">
        <v>0</v>
      </c>
      <c r="H304" s="13"/>
      <c r="I304" s="13">
        <f t="shared" si="133"/>
        <v>7874</v>
      </c>
      <c r="J304" s="13">
        <f t="shared" ref="J304:K304" si="151">I304*6/100+I304</f>
        <v>8346.44</v>
      </c>
      <c r="K304" s="13">
        <f t="shared" si="151"/>
        <v>8847.2264000000014</v>
      </c>
    </row>
    <row r="305" spans="1:11" x14ac:dyDescent="0.25">
      <c r="A305" s="9" t="s">
        <v>669</v>
      </c>
      <c r="B305" s="10" t="s">
        <v>153</v>
      </c>
      <c r="C305" s="11">
        <v>11016</v>
      </c>
      <c r="D305" s="11">
        <v>0</v>
      </c>
      <c r="E305" s="11">
        <v>0</v>
      </c>
      <c r="F305" s="11">
        <v>11016</v>
      </c>
      <c r="G305" s="11">
        <v>0</v>
      </c>
      <c r="H305" s="13"/>
      <c r="I305" s="13">
        <f t="shared" si="133"/>
        <v>11016</v>
      </c>
      <c r="J305" s="13">
        <f t="shared" ref="J305:K305" si="152">I305*6/100+I305</f>
        <v>11676.96</v>
      </c>
      <c r="K305" s="13">
        <f t="shared" si="152"/>
        <v>12377.577599999999</v>
      </c>
    </row>
    <row r="306" spans="1:11" x14ac:dyDescent="0.25">
      <c r="A306" s="9"/>
      <c r="B306" s="10"/>
      <c r="C306" s="11"/>
      <c r="D306" s="11"/>
      <c r="E306" s="11"/>
      <c r="F306" s="11"/>
      <c r="G306" s="11"/>
      <c r="H306" s="13"/>
      <c r="I306" s="13">
        <f t="shared" si="133"/>
        <v>0</v>
      </c>
      <c r="J306" s="13">
        <f t="shared" ref="J306:K306" si="153">I306*6/100+I306</f>
        <v>0</v>
      </c>
      <c r="K306" s="13">
        <f t="shared" si="153"/>
        <v>0</v>
      </c>
    </row>
    <row r="307" spans="1:11" x14ac:dyDescent="0.25">
      <c r="A307" s="5"/>
      <c r="B307" s="6" t="s">
        <v>154</v>
      </c>
      <c r="C307" s="7">
        <v>27186</v>
      </c>
      <c r="D307" s="7">
        <v>0</v>
      </c>
      <c r="E307" s="7">
        <v>0</v>
      </c>
      <c r="F307" s="7">
        <v>27186</v>
      </c>
      <c r="G307" s="7">
        <v>0</v>
      </c>
      <c r="H307" s="13">
        <f>SUM(H303:H305)</f>
        <v>0</v>
      </c>
      <c r="I307" s="13">
        <f t="shared" si="133"/>
        <v>27186</v>
      </c>
      <c r="J307" s="13">
        <f t="shared" ref="J307:K307" si="154">I307*6/100+I307</f>
        <v>28817.16</v>
      </c>
      <c r="K307" s="13">
        <f t="shared" si="154"/>
        <v>30546.189599999998</v>
      </c>
    </row>
    <row r="308" spans="1:11" x14ac:dyDescent="0.25">
      <c r="A308" s="5"/>
      <c r="B308" s="6"/>
      <c r="C308" s="7"/>
      <c r="D308" s="7"/>
      <c r="E308" s="7"/>
      <c r="F308" s="7"/>
      <c r="G308" s="7"/>
      <c r="H308" s="13"/>
      <c r="I308" s="13">
        <f t="shared" si="133"/>
        <v>0</v>
      </c>
      <c r="J308" s="13">
        <f t="shared" ref="J308:K308" si="155">I308*6/100+I308</f>
        <v>0</v>
      </c>
      <c r="K308" s="13">
        <f t="shared" si="155"/>
        <v>0</v>
      </c>
    </row>
    <row r="309" spans="1:11" x14ac:dyDescent="0.25">
      <c r="A309" s="5"/>
      <c r="B309" s="6" t="s">
        <v>155</v>
      </c>
      <c r="C309" s="7">
        <v>2210566</v>
      </c>
      <c r="D309" s="7">
        <v>157666.4</v>
      </c>
      <c r="E309" s="7">
        <v>998810.18</v>
      </c>
      <c r="F309" s="7">
        <v>1211755.82</v>
      </c>
      <c r="G309" s="7">
        <v>45.18</v>
      </c>
      <c r="H309" s="13">
        <f>H289+H299+H307</f>
        <v>-40991.679999999993</v>
      </c>
      <c r="I309" s="13">
        <f t="shared" si="133"/>
        <v>2169574.3199999998</v>
      </c>
      <c r="J309" s="13">
        <f>J289+J299+J307</f>
        <v>2337199.9600000004</v>
      </c>
      <c r="K309" s="13">
        <f>K289+K299+K307</f>
        <v>2471431.9576000003</v>
      </c>
    </row>
    <row r="310" spans="1:11" x14ac:dyDescent="0.25">
      <c r="A310" s="5"/>
      <c r="B310" s="6"/>
      <c r="C310" s="7"/>
      <c r="D310" s="7"/>
      <c r="E310" s="7"/>
      <c r="F310" s="7"/>
      <c r="G310" s="7"/>
      <c r="H310" s="13"/>
      <c r="I310" s="13">
        <f t="shared" si="133"/>
        <v>0</v>
      </c>
      <c r="J310" s="13">
        <f t="shared" ref="J310:K310" si="156">I310*6/100+I310</f>
        <v>0</v>
      </c>
      <c r="K310" s="13">
        <f t="shared" si="156"/>
        <v>0</v>
      </c>
    </row>
    <row r="311" spans="1:11" x14ac:dyDescent="0.25">
      <c r="A311" s="5"/>
      <c r="B311" s="6" t="s">
        <v>156</v>
      </c>
      <c r="C311" s="7">
        <v>2210566</v>
      </c>
      <c r="D311" s="7">
        <v>157666.4</v>
      </c>
      <c r="E311" s="7">
        <v>998810.18</v>
      </c>
      <c r="F311" s="7">
        <v>1211755.82</v>
      </c>
      <c r="G311" s="7">
        <v>45.18</v>
      </c>
      <c r="H311" s="13">
        <f>H309</f>
        <v>-40991.679999999993</v>
      </c>
      <c r="I311" s="13">
        <f t="shared" si="133"/>
        <v>2169574.3199999998</v>
      </c>
      <c r="J311" s="13">
        <f>J309</f>
        <v>2337199.9600000004</v>
      </c>
      <c r="K311" s="13">
        <f>K309</f>
        <v>2471431.9576000003</v>
      </c>
    </row>
    <row r="312" spans="1:11" x14ac:dyDescent="0.25">
      <c r="A312" s="5"/>
      <c r="B312" s="6"/>
      <c r="C312" s="7"/>
      <c r="D312" s="7"/>
      <c r="E312" s="7"/>
      <c r="F312" s="7"/>
      <c r="G312" s="7"/>
      <c r="H312" s="13"/>
      <c r="I312" s="13">
        <f t="shared" si="133"/>
        <v>0</v>
      </c>
      <c r="J312" s="13">
        <f t="shared" ref="J312:K312" si="157">I312*6/100+I312</f>
        <v>0</v>
      </c>
      <c r="K312" s="13">
        <f t="shared" si="157"/>
        <v>0</v>
      </c>
    </row>
    <row r="313" spans="1:11" x14ac:dyDescent="0.25">
      <c r="A313" s="5"/>
      <c r="B313" s="6" t="s">
        <v>186</v>
      </c>
      <c r="C313" s="7"/>
      <c r="D313" s="7"/>
      <c r="E313" s="7"/>
      <c r="F313" s="7"/>
      <c r="G313" s="7"/>
      <c r="H313" s="13"/>
      <c r="I313" s="13">
        <f t="shared" si="133"/>
        <v>0</v>
      </c>
      <c r="J313" s="13">
        <f t="shared" ref="J313:K313" si="158">I313*6/100+I313</f>
        <v>0</v>
      </c>
      <c r="K313" s="13">
        <f t="shared" si="158"/>
        <v>0</v>
      </c>
    </row>
    <row r="314" spans="1:11" x14ac:dyDescent="0.25">
      <c r="A314" s="5"/>
      <c r="B314" s="6" t="s">
        <v>197</v>
      </c>
      <c r="C314" s="7"/>
      <c r="D314" s="7"/>
      <c r="E314" s="7"/>
      <c r="F314" s="7"/>
      <c r="G314" s="7"/>
      <c r="H314" s="13"/>
      <c r="I314" s="13">
        <f t="shared" si="133"/>
        <v>0</v>
      </c>
      <c r="J314" s="13">
        <f t="shared" ref="J314:K314" si="159">I314*6/100+I314</f>
        <v>0</v>
      </c>
      <c r="K314" s="13">
        <f t="shared" si="159"/>
        <v>0</v>
      </c>
    </row>
    <row r="315" spans="1:11" x14ac:dyDescent="0.25">
      <c r="A315" s="9"/>
      <c r="B315" s="10"/>
      <c r="C315" s="11"/>
      <c r="D315" s="11"/>
      <c r="E315" s="11"/>
      <c r="F315" s="11"/>
      <c r="G315" s="11"/>
      <c r="H315" s="13"/>
      <c r="I315" s="13">
        <f t="shared" si="133"/>
        <v>0</v>
      </c>
      <c r="J315" s="13">
        <f t="shared" ref="J315:K315" si="160">I315*6/100+I315</f>
        <v>0</v>
      </c>
      <c r="K315" s="13">
        <f t="shared" si="160"/>
        <v>0</v>
      </c>
    </row>
    <row r="316" spans="1:11" x14ac:dyDescent="0.25">
      <c r="A316" s="9" t="s">
        <v>670</v>
      </c>
      <c r="B316" s="10" t="s">
        <v>199</v>
      </c>
      <c r="C316" s="11">
        <v>400262</v>
      </c>
      <c r="D316" s="11">
        <v>25500</v>
      </c>
      <c r="E316" s="11">
        <v>155771.43</v>
      </c>
      <c r="F316" s="11">
        <v>244490.57</v>
      </c>
      <c r="G316" s="11">
        <v>38.909999999999997</v>
      </c>
      <c r="H316" s="13"/>
      <c r="I316" s="13">
        <f t="shared" si="133"/>
        <v>400262</v>
      </c>
      <c r="J316" s="13">
        <f t="shared" ref="J316:K316" si="161">I316*6/100+I316</f>
        <v>424277.72</v>
      </c>
      <c r="K316" s="13">
        <f t="shared" si="161"/>
        <v>449734.38319999998</v>
      </c>
    </row>
    <row r="317" spans="1:11" s="18" customFormat="1" x14ac:dyDescent="0.25">
      <c r="A317" s="15"/>
      <c r="B317" s="16" t="s">
        <v>679</v>
      </c>
      <c r="C317" s="17"/>
      <c r="D317" s="17">
        <v>0</v>
      </c>
      <c r="E317" s="17">
        <v>0</v>
      </c>
      <c r="F317" s="17"/>
      <c r="G317" s="17">
        <v>0</v>
      </c>
      <c r="H317" s="19">
        <v>500000</v>
      </c>
      <c r="I317" s="19">
        <f>C317+H317</f>
        <v>500000</v>
      </c>
      <c r="J317" s="19">
        <v>0</v>
      </c>
      <c r="K317" s="19">
        <f>J317*6/100+J317</f>
        <v>0</v>
      </c>
    </row>
    <row r="318" spans="1:11" x14ac:dyDescent="0.25">
      <c r="A318" s="9"/>
      <c r="B318" s="10"/>
      <c r="C318" s="11"/>
      <c r="D318" s="11"/>
      <c r="E318" s="11"/>
      <c r="F318" s="11"/>
      <c r="G318" s="11"/>
      <c r="H318" s="13"/>
      <c r="I318" s="13">
        <f t="shared" si="133"/>
        <v>0</v>
      </c>
      <c r="J318" s="13">
        <f t="shared" ref="J318:K318" si="162">I318*6/100+I318</f>
        <v>0</v>
      </c>
      <c r="K318" s="13">
        <f t="shared" si="162"/>
        <v>0</v>
      </c>
    </row>
    <row r="319" spans="1:11" x14ac:dyDescent="0.25">
      <c r="A319" s="5"/>
      <c r="B319" s="6" t="s">
        <v>204</v>
      </c>
      <c r="C319" s="7">
        <v>400262</v>
      </c>
      <c r="D319" s="7">
        <v>25500</v>
      </c>
      <c r="E319" s="7">
        <v>155771.43</v>
      </c>
      <c r="F319" s="7">
        <v>244490.57</v>
      </c>
      <c r="G319" s="7">
        <v>38.909999999999997</v>
      </c>
      <c r="H319" s="13">
        <f>SUM(H316:H317)</f>
        <v>500000</v>
      </c>
      <c r="I319" s="13">
        <f t="shared" si="133"/>
        <v>900262</v>
      </c>
      <c r="J319" s="13">
        <f>SUM(J316:J317)</f>
        <v>424277.72</v>
      </c>
      <c r="K319" s="13">
        <f>SUM(K316:K317)</f>
        <v>449734.38319999998</v>
      </c>
    </row>
    <row r="320" spans="1:11" x14ac:dyDescent="0.25">
      <c r="A320" s="5"/>
      <c r="B320" s="6"/>
      <c r="C320" s="7"/>
      <c r="D320" s="7"/>
      <c r="E320" s="7"/>
      <c r="F320" s="7"/>
      <c r="G320" s="7"/>
      <c r="H320" s="13"/>
      <c r="I320" s="13">
        <f t="shared" si="133"/>
        <v>0</v>
      </c>
      <c r="J320" s="13">
        <f t="shared" ref="J320:K320" si="163">I320*6/100+I320</f>
        <v>0</v>
      </c>
      <c r="K320" s="13">
        <f t="shared" si="163"/>
        <v>0</v>
      </c>
    </row>
    <row r="321" spans="1:11" x14ac:dyDescent="0.25">
      <c r="A321" s="5"/>
      <c r="B321" s="6" t="s">
        <v>217</v>
      </c>
      <c r="C321" s="7">
        <v>400262</v>
      </c>
      <c r="D321" s="7">
        <v>25500</v>
      </c>
      <c r="E321" s="7">
        <v>155771.43</v>
      </c>
      <c r="F321" s="7">
        <v>244490.57</v>
      </c>
      <c r="G321" s="7">
        <v>38.909999999999997</v>
      </c>
      <c r="H321" s="13">
        <f>H319</f>
        <v>500000</v>
      </c>
      <c r="I321" s="13">
        <f t="shared" si="133"/>
        <v>900262</v>
      </c>
      <c r="J321" s="13">
        <f>J319</f>
        <v>424277.72</v>
      </c>
      <c r="K321" s="13">
        <f>K319</f>
        <v>449734.38319999998</v>
      </c>
    </row>
    <row r="322" spans="1:11" x14ac:dyDescent="0.25">
      <c r="A322" s="5"/>
      <c r="B322" s="6"/>
      <c r="C322" s="7"/>
      <c r="D322" s="7"/>
      <c r="E322" s="7"/>
      <c r="F322" s="7"/>
      <c r="G322" s="7"/>
      <c r="H322" s="13"/>
      <c r="I322" s="13">
        <f t="shared" si="133"/>
        <v>0</v>
      </c>
      <c r="J322" s="13">
        <f t="shared" ref="J322:K322" si="164">I322*6/100+I322</f>
        <v>0</v>
      </c>
      <c r="K322" s="13">
        <f t="shared" si="164"/>
        <v>0</v>
      </c>
    </row>
    <row r="323" spans="1:11" x14ac:dyDescent="0.25">
      <c r="A323" s="5"/>
      <c r="B323" s="6" t="s">
        <v>218</v>
      </c>
      <c r="C323" s="7"/>
      <c r="D323" s="7"/>
      <c r="E323" s="7"/>
      <c r="F323" s="7"/>
      <c r="G323" s="7"/>
      <c r="H323" s="13"/>
      <c r="I323" s="13">
        <f t="shared" si="133"/>
        <v>0</v>
      </c>
      <c r="J323" s="13">
        <f t="shared" ref="J323:K323" si="165">I323*6/100+I323</f>
        <v>0</v>
      </c>
      <c r="K323" s="13">
        <f t="shared" si="165"/>
        <v>0</v>
      </c>
    </row>
    <row r="324" spans="1:11" x14ac:dyDescent="0.25">
      <c r="A324" s="9"/>
      <c r="B324" s="10"/>
      <c r="C324" s="11"/>
      <c r="D324" s="11"/>
      <c r="E324" s="11"/>
      <c r="F324" s="11"/>
      <c r="G324" s="11"/>
      <c r="H324" s="13"/>
      <c r="I324" s="13">
        <f t="shared" si="133"/>
        <v>0</v>
      </c>
      <c r="J324" s="13">
        <f t="shared" ref="J324:K324" si="166">I324*6/100+I324</f>
        <v>0</v>
      </c>
      <c r="K324" s="13">
        <f t="shared" si="166"/>
        <v>0</v>
      </c>
    </row>
    <row r="325" spans="1:11" x14ac:dyDescent="0.25">
      <c r="A325" s="9" t="s">
        <v>671</v>
      </c>
      <c r="B325" s="10" t="s">
        <v>222</v>
      </c>
      <c r="C325" s="11">
        <v>2837122</v>
      </c>
      <c r="D325" s="11">
        <v>616633.80000000005</v>
      </c>
      <c r="E325" s="11">
        <v>1387784.4</v>
      </c>
      <c r="F325" s="11">
        <v>1449337.6</v>
      </c>
      <c r="G325" s="11">
        <v>48.91</v>
      </c>
      <c r="H325" s="13"/>
      <c r="I325" s="13">
        <f t="shared" si="133"/>
        <v>2837122</v>
      </c>
      <c r="J325" s="13">
        <f t="shared" ref="J325:K325" si="167">I325*6/100+I325</f>
        <v>3007349.32</v>
      </c>
      <c r="K325" s="13">
        <f t="shared" si="167"/>
        <v>3187790.2791999998</v>
      </c>
    </row>
    <row r="326" spans="1:11" s="18" customFormat="1" x14ac:dyDescent="0.25">
      <c r="A326" s="15" t="s">
        <v>672</v>
      </c>
      <c r="B326" s="16" t="s">
        <v>235</v>
      </c>
      <c r="C326" s="17">
        <v>890000</v>
      </c>
      <c r="D326" s="17">
        <v>0</v>
      </c>
      <c r="E326" s="17">
        <v>598908.81999999995</v>
      </c>
      <c r="F326" s="17">
        <v>291091.18</v>
      </c>
      <c r="G326" s="17">
        <v>67.290000000000006</v>
      </c>
      <c r="H326" s="19">
        <v>-100000</v>
      </c>
      <c r="I326" s="19">
        <f t="shared" si="133"/>
        <v>790000</v>
      </c>
      <c r="J326" s="13">
        <f t="shared" ref="J326:K326" si="168">I326*6/100+I326</f>
        <v>837400</v>
      </c>
      <c r="K326" s="13">
        <f t="shared" si="168"/>
        <v>887644</v>
      </c>
    </row>
    <row r="327" spans="1:11" x14ac:dyDescent="0.25">
      <c r="A327" s="9" t="s">
        <v>673</v>
      </c>
      <c r="B327" s="10" t="s">
        <v>243</v>
      </c>
      <c r="C327" s="11">
        <v>0</v>
      </c>
      <c r="D327" s="11">
        <v>1266.94</v>
      </c>
      <c r="E327" s="11">
        <v>7915.81</v>
      </c>
      <c r="F327" s="11">
        <v>-7915.81</v>
      </c>
      <c r="G327" s="11">
        <v>0</v>
      </c>
      <c r="H327" s="13"/>
      <c r="I327" s="13">
        <f t="shared" si="133"/>
        <v>0</v>
      </c>
      <c r="J327" s="13">
        <f t="shared" ref="J327:K327" si="169">I327*6/100+I327</f>
        <v>0</v>
      </c>
      <c r="K327" s="13">
        <f t="shared" si="169"/>
        <v>0</v>
      </c>
    </row>
    <row r="328" spans="1:11" x14ac:dyDescent="0.25">
      <c r="A328" s="9" t="s">
        <v>674</v>
      </c>
      <c r="B328" s="10" t="s">
        <v>243</v>
      </c>
      <c r="C328" s="11">
        <v>0</v>
      </c>
      <c r="D328" s="11">
        <v>0</v>
      </c>
      <c r="E328" s="11">
        <v>340.07</v>
      </c>
      <c r="F328" s="11">
        <v>-340.07</v>
      </c>
      <c r="G328" s="11">
        <v>0</v>
      </c>
      <c r="H328" s="13"/>
      <c r="I328" s="13">
        <f t="shared" si="133"/>
        <v>0</v>
      </c>
      <c r="J328" s="13">
        <f t="shared" ref="J328:K328" si="170">I328*6/100+I328</f>
        <v>0</v>
      </c>
      <c r="K328" s="13">
        <f t="shared" si="170"/>
        <v>0</v>
      </c>
    </row>
    <row r="329" spans="1:11" x14ac:dyDescent="0.25">
      <c r="A329" s="9" t="s">
        <v>675</v>
      </c>
      <c r="B329" s="10" t="s">
        <v>244</v>
      </c>
      <c r="C329" s="11">
        <v>0</v>
      </c>
      <c r="D329" s="11">
        <v>2376.0700000000002</v>
      </c>
      <c r="E329" s="11">
        <v>27175.66</v>
      </c>
      <c r="F329" s="11">
        <v>-27175.66</v>
      </c>
      <c r="G329" s="11">
        <v>0</v>
      </c>
      <c r="H329" s="13"/>
      <c r="I329" s="13">
        <f t="shared" si="133"/>
        <v>0</v>
      </c>
      <c r="J329" s="13">
        <f t="shared" ref="J329:K329" si="171">I329*6/100+I329</f>
        <v>0</v>
      </c>
      <c r="K329" s="13">
        <f t="shared" si="171"/>
        <v>0</v>
      </c>
    </row>
    <row r="330" spans="1:11" x14ac:dyDescent="0.25">
      <c r="A330" s="9"/>
      <c r="B330" s="10"/>
      <c r="C330" s="11"/>
      <c r="D330" s="11"/>
      <c r="E330" s="11"/>
      <c r="F330" s="11"/>
      <c r="G330" s="11"/>
      <c r="H330" s="13"/>
      <c r="I330" s="13">
        <f t="shared" si="133"/>
        <v>0</v>
      </c>
      <c r="J330" s="13">
        <f t="shared" ref="J330:K330" si="172">I330*6/100+I330</f>
        <v>0</v>
      </c>
      <c r="K330" s="13">
        <f t="shared" si="172"/>
        <v>0</v>
      </c>
    </row>
    <row r="331" spans="1:11" x14ac:dyDescent="0.25">
      <c r="A331" s="5"/>
      <c r="B331" s="6" t="s">
        <v>250</v>
      </c>
      <c r="C331" s="7">
        <v>3727122</v>
      </c>
      <c r="D331" s="7">
        <v>620276.81000000006</v>
      </c>
      <c r="E331" s="7">
        <v>2022124.76</v>
      </c>
      <c r="F331" s="7">
        <v>1704997.24</v>
      </c>
      <c r="G331" s="7">
        <v>54.25</v>
      </c>
      <c r="H331" s="13">
        <f>SUM(H325:H329)</f>
        <v>-100000</v>
      </c>
      <c r="I331" s="13">
        <f t="shared" si="133"/>
        <v>3627122</v>
      </c>
      <c r="J331" s="13">
        <f>SUM(J325:J329)</f>
        <v>3844749.32</v>
      </c>
      <c r="K331" s="13">
        <f t="shared" ref="K331" si="173">J331*6/100+J331</f>
        <v>4075434.2791999998</v>
      </c>
    </row>
    <row r="332" spans="1:11" x14ac:dyDescent="0.25">
      <c r="A332" s="9"/>
      <c r="B332" s="10"/>
      <c r="C332" s="11"/>
      <c r="D332" s="11"/>
      <c r="E332" s="11"/>
      <c r="F332" s="11"/>
      <c r="G332" s="11"/>
      <c r="H332" s="13"/>
      <c r="I332" s="13">
        <f t="shared" ref="I332:I343" si="174">C332+H332</f>
        <v>0</v>
      </c>
      <c r="J332" s="13">
        <f t="shared" ref="J332:K332" si="175">I332*6/100+I332</f>
        <v>0</v>
      </c>
      <c r="K332" s="13">
        <f t="shared" si="175"/>
        <v>0</v>
      </c>
    </row>
    <row r="333" spans="1:11" x14ac:dyDescent="0.25">
      <c r="A333" s="5"/>
      <c r="B333" s="6" t="s">
        <v>266</v>
      </c>
      <c r="C333" s="7"/>
      <c r="D333" s="7"/>
      <c r="E333" s="7"/>
      <c r="F333" s="7"/>
      <c r="G333" s="7"/>
      <c r="H333" s="13"/>
      <c r="I333" s="13">
        <f t="shared" si="174"/>
        <v>0</v>
      </c>
      <c r="J333" s="13">
        <f t="shared" ref="J333:K333" si="176">I333*6/100+I333</f>
        <v>0</v>
      </c>
      <c r="K333" s="13">
        <f t="shared" si="176"/>
        <v>0</v>
      </c>
    </row>
    <row r="334" spans="1:11" x14ac:dyDescent="0.25">
      <c r="A334" s="9"/>
      <c r="B334" s="10"/>
      <c r="C334" s="11"/>
      <c r="D334" s="11"/>
      <c r="E334" s="11"/>
      <c r="F334" s="11"/>
      <c r="G334" s="11"/>
      <c r="H334" s="13"/>
      <c r="I334" s="13">
        <f t="shared" si="174"/>
        <v>0</v>
      </c>
      <c r="J334" s="13">
        <f t="shared" ref="J334:K334" si="177">I334*6/100+I334</f>
        <v>0</v>
      </c>
      <c r="K334" s="13">
        <f t="shared" si="177"/>
        <v>0</v>
      </c>
    </row>
    <row r="335" spans="1:11" x14ac:dyDescent="0.25">
      <c r="A335" s="9" t="s">
        <v>676</v>
      </c>
      <c r="B335" s="10" t="s">
        <v>268</v>
      </c>
      <c r="C335" s="11">
        <v>10754</v>
      </c>
      <c r="D335" s="11">
        <v>861.75</v>
      </c>
      <c r="E335" s="11">
        <v>4646.3100000000004</v>
      </c>
      <c r="F335" s="11">
        <v>6107.69</v>
      </c>
      <c r="G335" s="11">
        <v>43.2</v>
      </c>
      <c r="H335" s="13"/>
      <c r="I335" s="13">
        <f t="shared" si="174"/>
        <v>10754</v>
      </c>
      <c r="J335" s="13">
        <f t="shared" ref="J335:K335" si="178">I335*6/100+I335</f>
        <v>11399.24</v>
      </c>
      <c r="K335" s="13">
        <f t="shared" si="178"/>
        <v>12083.1944</v>
      </c>
    </row>
    <row r="336" spans="1:11" x14ac:dyDescent="0.25">
      <c r="A336" s="9" t="s">
        <v>677</v>
      </c>
      <c r="B336" s="10" t="s">
        <v>269</v>
      </c>
      <c r="C336" s="11">
        <v>2819</v>
      </c>
      <c r="D336" s="11">
        <v>2739.9</v>
      </c>
      <c r="E336" s="11">
        <v>2739.9</v>
      </c>
      <c r="F336" s="11">
        <v>79.099999999999994</v>
      </c>
      <c r="G336" s="11">
        <v>97.19</v>
      </c>
      <c r="H336" s="13"/>
      <c r="I336" s="13">
        <f t="shared" si="174"/>
        <v>2819</v>
      </c>
      <c r="J336" s="13">
        <f t="shared" ref="J336:K336" si="179">I336*6/100+I336</f>
        <v>2988.14</v>
      </c>
      <c r="K336" s="13">
        <f t="shared" si="179"/>
        <v>3167.4283999999998</v>
      </c>
    </row>
    <row r="337" spans="1:11" x14ac:dyDescent="0.25">
      <c r="A337" s="9"/>
      <c r="B337" s="10"/>
      <c r="C337" s="11"/>
      <c r="D337" s="11"/>
      <c r="E337" s="11"/>
      <c r="F337" s="11"/>
      <c r="G337" s="11"/>
      <c r="H337" s="13"/>
      <c r="I337" s="13">
        <f t="shared" si="174"/>
        <v>0</v>
      </c>
      <c r="J337" s="13">
        <f t="shared" ref="J337:K337" si="180">I337*6/100+I337</f>
        <v>0</v>
      </c>
      <c r="K337" s="13">
        <f t="shared" si="180"/>
        <v>0</v>
      </c>
    </row>
    <row r="338" spans="1:11" x14ac:dyDescent="0.25">
      <c r="A338" s="5"/>
      <c r="B338" s="6" t="s">
        <v>280</v>
      </c>
      <c r="C338" s="7">
        <v>13573</v>
      </c>
      <c r="D338" s="7">
        <v>3601.65</v>
      </c>
      <c r="E338" s="7">
        <v>7386.21</v>
      </c>
      <c r="F338" s="7">
        <v>6186.79</v>
      </c>
      <c r="G338" s="7">
        <v>54.41</v>
      </c>
      <c r="H338" s="13">
        <f>SUM(H335:H336)</f>
        <v>0</v>
      </c>
      <c r="I338" s="13">
        <f t="shared" si="174"/>
        <v>13573</v>
      </c>
      <c r="J338" s="13">
        <f t="shared" ref="J338:K338" si="181">I338*6/100+I338</f>
        <v>14387.38</v>
      </c>
      <c r="K338" s="13">
        <f t="shared" si="181"/>
        <v>15250.622799999999</v>
      </c>
    </row>
    <row r="339" spans="1:11" x14ac:dyDescent="0.25">
      <c r="A339" s="5"/>
      <c r="B339" s="6"/>
      <c r="C339" s="7"/>
      <c r="D339" s="7"/>
      <c r="E339" s="7"/>
      <c r="F339" s="7"/>
      <c r="G339" s="7"/>
      <c r="H339" s="13"/>
      <c r="I339" s="13">
        <f t="shared" si="174"/>
        <v>0</v>
      </c>
      <c r="J339" s="13">
        <f t="shared" ref="J339:K339" si="182">I339*6/100+I339</f>
        <v>0</v>
      </c>
      <c r="K339" s="13">
        <f t="shared" si="182"/>
        <v>0</v>
      </c>
    </row>
    <row r="340" spans="1:11" x14ac:dyDescent="0.25">
      <c r="A340" s="5"/>
      <c r="B340" s="6" t="s">
        <v>281</v>
      </c>
      <c r="C340" s="7">
        <v>6351523</v>
      </c>
      <c r="D340" s="7">
        <v>807044.86</v>
      </c>
      <c r="E340" s="7">
        <v>3184092.58</v>
      </c>
      <c r="F340" s="7">
        <v>3167430.42</v>
      </c>
      <c r="G340" s="7">
        <v>50.13</v>
      </c>
      <c r="H340" s="13">
        <f>H311+H321+H331+H338</f>
        <v>359008.32</v>
      </c>
      <c r="I340" s="13">
        <f t="shared" si="174"/>
        <v>6710531.3200000003</v>
      </c>
      <c r="J340" s="13">
        <f>J311+J321+J331+J338</f>
        <v>6620614.3799999999</v>
      </c>
      <c r="K340" s="13">
        <f>K311+K321+K331+K338</f>
        <v>7011851.2428000001</v>
      </c>
    </row>
    <row r="341" spans="1:11" x14ac:dyDescent="0.25">
      <c r="A341" s="5"/>
      <c r="B341" s="6"/>
      <c r="C341" s="7"/>
      <c r="D341" s="7"/>
      <c r="E341" s="7"/>
      <c r="F341" s="7"/>
      <c r="G341" s="7"/>
      <c r="H341" s="13"/>
      <c r="I341" s="13">
        <f t="shared" si="174"/>
        <v>0</v>
      </c>
      <c r="J341" s="13">
        <f t="shared" ref="J341:K341" si="183">I341*6/100+I341</f>
        <v>0</v>
      </c>
      <c r="K341" s="13">
        <f t="shared" si="183"/>
        <v>0</v>
      </c>
    </row>
    <row r="342" spans="1:11" x14ac:dyDescent="0.25">
      <c r="A342" s="5"/>
      <c r="B342" s="6" t="s">
        <v>283</v>
      </c>
      <c r="C342" s="7"/>
      <c r="D342" s="7"/>
      <c r="E342" s="7"/>
      <c r="F342" s="7"/>
      <c r="G342" s="7"/>
      <c r="H342" s="13"/>
      <c r="I342" s="13">
        <f t="shared" si="174"/>
        <v>0</v>
      </c>
      <c r="J342" s="13">
        <f t="shared" ref="J342:K342" si="184">I342*6/100+I342</f>
        <v>0</v>
      </c>
      <c r="K342" s="13">
        <f t="shared" si="184"/>
        <v>0</v>
      </c>
    </row>
    <row r="343" spans="1:11" x14ac:dyDescent="0.25">
      <c r="A343" s="9"/>
      <c r="B343" s="10"/>
      <c r="C343" s="11"/>
      <c r="D343" s="11"/>
      <c r="E343" s="11"/>
      <c r="F343" s="11"/>
      <c r="G343" s="11"/>
      <c r="H343" s="13"/>
      <c r="I343" s="13">
        <f t="shared" si="174"/>
        <v>0</v>
      </c>
      <c r="J343" s="13">
        <f t="shared" ref="J343:K343" si="185">I343*6/100+I343</f>
        <v>0</v>
      </c>
      <c r="K343" s="13">
        <f t="shared" si="185"/>
        <v>0</v>
      </c>
    </row>
    <row r="344" spans="1:11" x14ac:dyDescent="0.25">
      <c r="A344" s="9" t="s">
        <v>678</v>
      </c>
      <c r="B344" s="10" t="s">
        <v>679</v>
      </c>
      <c r="C344" s="11">
        <v>500000</v>
      </c>
      <c r="D344" s="11">
        <v>0</v>
      </c>
      <c r="E344" s="11">
        <v>0</v>
      </c>
      <c r="F344" s="11">
        <v>500000</v>
      </c>
      <c r="G344" s="11">
        <v>0</v>
      </c>
      <c r="H344" s="13">
        <v>-500000</v>
      </c>
      <c r="I344" s="13">
        <f>C344+H344</f>
        <v>0</v>
      </c>
      <c r="J344" s="13">
        <f t="shared" ref="J344:K346" si="186">I344*6/100+I344</f>
        <v>0</v>
      </c>
      <c r="K344" s="13">
        <f t="shared" si="186"/>
        <v>0</v>
      </c>
    </row>
    <row r="345" spans="1:11" x14ac:dyDescent="0.25">
      <c r="A345" s="9"/>
      <c r="B345" s="10"/>
      <c r="C345" s="11"/>
      <c r="D345" s="11"/>
      <c r="E345" s="11"/>
      <c r="F345" s="11"/>
      <c r="G345" s="11"/>
      <c r="H345" s="13"/>
      <c r="I345" s="13">
        <f>C345+H345</f>
        <v>0</v>
      </c>
      <c r="J345" s="13">
        <f t="shared" si="186"/>
        <v>0</v>
      </c>
      <c r="K345" s="13">
        <f t="shared" si="186"/>
        <v>0</v>
      </c>
    </row>
    <row r="346" spans="1:11" x14ac:dyDescent="0.25">
      <c r="A346" s="5"/>
      <c r="B346" s="6" t="s">
        <v>294</v>
      </c>
      <c r="C346" s="7">
        <v>500000</v>
      </c>
      <c r="D346" s="7">
        <v>0</v>
      </c>
      <c r="E346" s="7">
        <v>0</v>
      </c>
      <c r="F346" s="7">
        <v>500000</v>
      </c>
      <c r="G346" s="7">
        <v>0</v>
      </c>
      <c r="H346" s="13">
        <f>H344</f>
        <v>-500000</v>
      </c>
      <c r="I346" s="13">
        <f>C346+H346</f>
        <v>0</v>
      </c>
      <c r="J346" s="13">
        <f t="shared" si="186"/>
        <v>0</v>
      </c>
      <c r="K346" s="13">
        <f t="shared" si="186"/>
        <v>0</v>
      </c>
    </row>
    <row r="347" spans="1:11" x14ac:dyDescent="0.25">
      <c r="A347" s="8"/>
      <c r="B347" s="8"/>
      <c r="C347" s="8"/>
      <c r="D347" s="8"/>
      <c r="E347" s="8"/>
      <c r="F347" s="8"/>
      <c r="G347" s="8"/>
      <c r="H347" s="13"/>
      <c r="I347" s="13"/>
      <c r="J347" s="13">
        <f t="shared" ref="J347:K347" si="187">I347*6/100+I347</f>
        <v>0</v>
      </c>
      <c r="K347" s="13">
        <f t="shared" si="187"/>
        <v>0</v>
      </c>
    </row>
  </sheetData>
  <autoFilter ref="A1:I347"/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2"/>
  <sheetViews>
    <sheetView workbookViewId="0">
      <pane xSplit="3" ySplit="9" topLeftCell="F128" activePane="bottomRight" state="frozen"/>
      <selection pane="topRight" activeCell="D1" sqref="D1"/>
      <selection pane="bottomLeft" activeCell="A10" sqref="A10"/>
      <selection pane="bottomRight" activeCell="B134" sqref="B134"/>
    </sheetView>
  </sheetViews>
  <sheetFormatPr defaultRowHeight="15" x14ac:dyDescent="0.25"/>
  <cols>
    <col min="1" max="1" width="26.28515625" customWidth="1"/>
    <col min="2" max="2" width="57.28515625" customWidth="1"/>
    <col min="3" max="3" width="14.5703125" customWidth="1"/>
    <col min="4" max="4" width="15.85546875" customWidth="1"/>
    <col min="5" max="5" width="14.5703125" customWidth="1"/>
    <col min="6" max="6" width="13.28515625" customWidth="1"/>
    <col min="8" max="8" width="12.42578125" style="14" customWidth="1"/>
    <col min="9" max="9" width="13" style="14" customWidth="1"/>
    <col min="10" max="10" width="14.85546875" style="1" customWidth="1"/>
    <col min="11" max="11" width="13.140625" style="1" customWidth="1"/>
  </cols>
  <sheetData>
    <row r="1" spans="1:11" s="4" customFormat="1" ht="45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2" t="s">
        <v>1246</v>
      </c>
      <c r="I1" s="28" t="s">
        <v>1272</v>
      </c>
      <c r="J1" s="29" t="s">
        <v>1263</v>
      </c>
      <c r="K1" s="29" t="s">
        <v>1273</v>
      </c>
    </row>
    <row r="2" spans="1:11" x14ac:dyDescent="0.25">
      <c r="A2" s="5"/>
      <c r="B2" s="6" t="s">
        <v>295</v>
      </c>
      <c r="C2" s="7"/>
      <c r="D2" s="7"/>
      <c r="E2" s="7"/>
      <c r="F2" s="7"/>
      <c r="G2" s="7"/>
      <c r="H2" s="13"/>
      <c r="I2" s="13"/>
      <c r="J2" s="10"/>
      <c r="K2" s="10"/>
    </row>
    <row r="3" spans="1:11" x14ac:dyDescent="0.25">
      <c r="A3" s="5"/>
      <c r="B3" s="6" t="s">
        <v>8</v>
      </c>
      <c r="C3" s="7"/>
      <c r="D3" s="7"/>
      <c r="E3" s="7"/>
      <c r="F3" s="7"/>
      <c r="G3" s="7"/>
      <c r="H3" s="13"/>
      <c r="I3" s="13"/>
      <c r="J3" s="10"/>
      <c r="K3" s="10"/>
    </row>
    <row r="4" spans="1:11" x14ac:dyDescent="0.25">
      <c r="A4" s="5"/>
      <c r="B4" s="6" t="s">
        <v>80</v>
      </c>
      <c r="C4" s="7"/>
      <c r="D4" s="7"/>
      <c r="E4" s="7"/>
      <c r="F4" s="7"/>
      <c r="G4" s="7"/>
      <c r="H4" s="13"/>
      <c r="I4" s="13"/>
      <c r="J4" s="10"/>
      <c r="K4" s="10"/>
    </row>
    <row r="5" spans="1:11" x14ac:dyDescent="0.25">
      <c r="A5" s="9"/>
      <c r="B5" s="10"/>
      <c r="C5" s="11"/>
      <c r="D5" s="11"/>
      <c r="E5" s="11"/>
      <c r="F5" s="11"/>
      <c r="G5" s="11"/>
      <c r="H5" s="13"/>
      <c r="I5" s="13"/>
      <c r="J5" s="10"/>
      <c r="K5" s="10"/>
    </row>
    <row r="6" spans="1:11" x14ac:dyDescent="0.25">
      <c r="A6" s="9" t="s">
        <v>296</v>
      </c>
      <c r="B6" s="10" t="s">
        <v>81</v>
      </c>
      <c r="C6" s="11">
        <v>0</v>
      </c>
      <c r="D6" s="11">
        <v>0</v>
      </c>
      <c r="E6" s="11">
        <v>-160</v>
      </c>
      <c r="F6" s="11">
        <v>160</v>
      </c>
      <c r="G6" s="11">
        <v>0</v>
      </c>
      <c r="H6" s="13"/>
      <c r="I6" s="13">
        <f>C6+H6</f>
        <v>0</v>
      </c>
      <c r="J6" s="13">
        <f>I6*6/100+I6</f>
        <v>0</v>
      </c>
      <c r="K6" s="13">
        <f>J6*6/100+J6</f>
        <v>0</v>
      </c>
    </row>
    <row r="7" spans="1:11" x14ac:dyDescent="0.25">
      <c r="A7" s="9" t="s">
        <v>297</v>
      </c>
      <c r="B7" s="10" t="s">
        <v>88</v>
      </c>
      <c r="C7" s="11">
        <v>-261765</v>
      </c>
      <c r="D7" s="11">
        <v>0</v>
      </c>
      <c r="E7" s="11">
        <v>0</v>
      </c>
      <c r="F7" s="11">
        <v>-261765</v>
      </c>
      <c r="G7" s="11">
        <v>0</v>
      </c>
      <c r="H7" s="13"/>
      <c r="I7" s="13">
        <f t="shared" ref="I7:I70" si="0">C7+H7</f>
        <v>-261765</v>
      </c>
      <c r="J7" s="13">
        <f t="shared" ref="J7:K7" si="1">I7*6/100+I7</f>
        <v>-277470.90000000002</v>
      </c>
      <c r="K7" s="13">
        <f t="shared" si="1"/>
        <v>-294119.15400000004</v>
      </c>
    </row>
    <row r="8" spans="1:11" x14ac:dyDescent="0.25">
      <c r="A8" s="9"/>
      <c r="B8" s="10"/>
      <c r="C8" s="11"/>
      <c r="D8" s="11"/>
      <c r="E8" s="11"/>
      <c r="F8" s="11"/>
      <c r="G8" s="11"/>
      <c r="H8" s="13"/>
      <c r="I8" s="13">
        <f t="shared" si="0"/>
        <v>0</v>
      </c>
      <c r="J8" s="13">
        <f t="shared" ref="J8:K8" si="2">I8*6/100+I8</f>
        <v>0</v>
      </c>
      <c r="K8" s="13">
        <f t="shared" si="2"/>
        <v>0</v>
      </c>
    </row>
    <row r="9" spans="1:11" x14ac:dyDescent="0.25">
      <c r="A9" s="5"/>
      <c r="B9" s="6" t="s">
        <v>89</v>
      </c>
      <c r="C9" s="7">
        <v>-261765</v>
      </c>
      <c r="D9" s="7">
        <v>0</v>
      </c>
      <c r="E9" s="7">
        <v>-160</v>
      </c>
      <c r="F9" s="7">
        <v>-261605</v>
      </c>
      <c r="G9" s="7">
        <v>0.06</v>
      </c>
      <c r="H9" s="13">
        <f>SUM(H6:H7)</f>
        <v>0</v>
      </c>
      <c r="I9" s="13">
        <f t="shared" si="0"/>
        <v>-261765</v>
      </c>
      <c r="J9" s="13">
        <f t="shared" ref="J9:K9" si="3">I9*6/100+I9</f>
        <v>-277470.90000000002</v>
      </c>
      <c r="K9" s="13">
        <f t="shared" si="3"/>
        <v>-294119.15400000004</v>
      </c>
    </row>
    <row r="10" spans="1:11" x14ac:dyDescent="0.25">
      <c r="A10" s="5"/>
      <c r="B10" s="6"/>
      <c r="C10" s="7"/>
      <c r="D10" s="7"/>
      <c r="E10" s="7"/>
      <c r="F10" s="7"/>
      <c r="G10" s="7"/>
      <c r="H10" s="13"/>
      <c r="I10" s="13">
        <f t="shared" si="0"/>
        <v>0</v>
      </c>
      <c r="J10" s="13">
        <f t="shared" ref="J10:K10" si="4">I10*6/100+I10</f>
        <v>0</v>
      </c>
      <c r="K10" s="13">
        <f t="shared" si="4"/>
        <v>0</v>
      </c>
    </row>
    <row r="11" spans="1:11" x14ac:dyDescent="0.25">
      <c r="A11" s="5"/>
      <c r="B11" s="6" t="s">
        <v>90</v>
      </c>
      <c r="C11" s="7">
        <v>-261765</v>
      </c>
      <c r="D11" s="7">
        <v>0</v>
      </c>
      <c r="E11" s="7">
        <v>-160</v>
      </c>
      <c r="F11" s="7">
        <v>-261605</v>
      </c>
      <c r="G11" s="7">
        <v>0.06</v>
      </c>
      <c r="H11" s="13">
        <f>H9</f>
        <v>0</v>
      </c>
      <c r="I11" s="13">
        <f t="shared" si="0"/>
        <v>-261765</v>
      </c>
      <c r="J11" s="13">
        <f t="shared" ref="J11:K11" si="5">I11*6/100+I11</f>
        <v>-277470.90000000002</v>
      </c>
      <c r="K11" s="13">
        <f t="shared" si="5"/>
        <v>-294119.15400000004</v>
      </c>
    </row>
    <row r="12" spans="1:11" x14ac:dyDescent="0.25">
      <c r="A12" s="5"/>
      <c r="B12" s="6"/>
      <c r="C12" s="7"/>
      <c r="D12" s="7"/>
      <c r="E12" s="7"/>
      <c r="F12" s="7"/>
      <c r="G12" s="7"/>
      <c r="H12" s="13"/>
      <c r="I12" s="13">
        <f t="shared" si="0"/>
        <v>0</v>
      </c>
      <c r="J12" s="13">
        <f t="shared" ref="J12:K12" si="6">I12*6/100+I12</f>
        <v>0</v>
      </c>
      <c r="K12" s="13">
        <f t="shared" si="6"/>
        <v>0</v>
      </c>
    </row>
    <row r="13" spans="1:11" x14ac:dyDescent="0.25">
      <c r="A13" s="5"/>
      <c r="B13" s="6" t="s">
        <v>91</v>
      </c>
      <c r="C13" s="7">
        <v>-261765</v>
      </c>
      <c r="D13" s="7">
        <v>0</v>
      </c>
      <c r="E13" s="7">
        <v>-160</v>
      </c>
      <c r="F13" s="7">
        <v>-261605</v>
      </c>
      <c r="G13" s="7">
        <v>0.06</v>
      </c>
      <c r="H13" s="13">
        <f>H11</f>
        <v>0</v>
      </c>
      <c r="I13" s="13">
        <f t="shared" si="0"/>
        <v>-261765</v>
      </c>
      <c r="J13" s="13">
        <f t="shared" ref="J13:K13" si="7">I13*6/100+I13</f>
        <v>-277470.90000000002</v>
      </c>
      <c r="K13" s="13">
        <f t="shared" si="7"/>
        <v>-294119.15400000004</v>
      </c>
    </row>
    <row r="14" spans="1:11" x14ac:dyDescent="0.25">
      <c r="A14" s="9"/>
      <c r="B14" s="10"/>
      <c r="C14" s="11"/>
      <c r="D14" s="11"/>
      <c r="E14" s="11"/>
      <c r="F14" s="11"/>
      <c r="G14" s="11"/>
      <c r="H14" s="13"/>
      <c r="I14" s="13">
        <f t="shared" si="0"/>
        <v>0</v>
      </c>
      <c r="J14" s="13">
        <f t="shared" ref="J14:K14" si="8">I14*6/100+I14</f>
        <v>0</v>
      </c>
      <c r="K14" s="13">
        <f t="shared" si="8"/>
        <v>0</v>
      </c>
    </row>
    <row r="15" spans="1:11" x14ac:dyDescent="0.25">
      <c r="A15" s="5"/>
      <c r="B15" s="6" t="s">
        <v>92</v>
      </c>
      <c r="C15" s="7"/>
      <c r="D15" s="7"/>
      <c r="E15" s="7"/>
      <c r="F15" s="7"/>
      <c r="G15" s="7"/>
      <c r="H15" s="13"/>
      <c r="I15" s="13">
        <f t="shared" si="0"/>
        <v>0</v>
      </c>
      <c r="J15" s="13">
        <f t="shared" ref="J15:K15" si="9">I15*6/100+I15</f>
        <v>0</v>
      </c>
      <c r="K15" s="13">
        <f t="shared" si="9"/>
        <v>0</v>
      </c>
    </row>
    <row r="16" spans="1:11" x14ac:dyDescent="0.25">
      <c r="A16" s="5"/>
      <c r="B16" s="6" t="s">
        <v>93</v>
      </c>
      <c r="C16" s="7"/>
      <c r="D16" s="7"/>
      <c r="E16" s="7"/>
      <c r="F16" s="7"/>
      <c r="G16" s="7"/>
      <c r="H16" s="13"/>
      <c r="I16" s="13">
        <f t="shared" si="0"/>
        <v>0</v>
      </c>
      <c r="J16" s="13">
        <f t="shared" ref="J16:K16" si="10">I16*6/100+I16</f>
        <v>0</v>
      </c>
      <c r="K16" s="13">
        <f t="shared" si="10"/>
        <v>0</v>
      </c>
    </row>
    <row r="17" spans="1:11" x14ac:dyDescent="0.25">
      <c r="A17" s="5"/>
      <c r="B17" s="6" t="s">
        <v>94</v>
      </c>
      <c r="C17" s="7"/>
      <c r="D17" s="7"/>
      <c r="E17" s="7"/>
      <c r="F17" s="7"/>
      <c r="G17" s="7"/>
      <c r="H17" s="13"/>
      <c r="I17" s="13">
        <f t="shared" si="0"/>
        <v>0</v>
      </c>
      <c r="J17" s="13">
        <f t="shared" ref="J17:K17" si="11">I17*6/100+I17</f>
        <v>0</v>
      </c>
      <c r="K17" s="13">
        <f t="shared" si="11"/>
        <v>0</v>
      </c>
    </row>
    <row r="18" spans="1:11" x14ac:dyDescent="0.25">
      <c r="A18" s="5"/>
      <c r="B18" s="6" t="s">
        <v>95</v>
      </c>
      <c r="C18" s="7"/>
      <c r="D18" s="7"/>
      <c r="E18" s="7"/>
      <c r="F18" s="7"/>
      <c r="G18" s="7"/>
      <c r="H18" s="13"/>
      <c r="I18" s="13">
        <f t="shared" si="0"/>
        <v>0</v>
      </c>
      <c r="J18" s="13">
        <f t="shared" ref="J18:K18" si="12">I18*6/100+I18</f>
        <v>0</v>
      </c>
      <c r="K18" s="13">
        <f t="shared" si="12"/>
        <v>0</v>
      </c>
    </row>
    <row r="19" spans="1:11" x14ac:dyDescent="0.25">
      <c r="A19" s="5"/>
      <c r="B19" s="6" t="s">
        <v>106</v>
      </c>
      <c r="C19" s="7"/>
      <c r="D19" s="7"/>
      <c r="E19" s="7"/>
      <c r="F19" s="7"/>
      <c r="G19" s="7"/>
      <c r="H19" s="13"/>
      <c r="I19" s="13">
        <f t="shared" si="0"/>
        <v>0</v>
      </c>
      <c r="J19" s="13">
        <f t="shared" ref="J19:K19" si="13">I19*6/100+I19</f>
        <v>0</v>
      </c>
      <c r="K19" s="13">
        <f t="shared" si="13"/>
        <v>0</v>
      </c>
    </row>
    <row r="20" spans="1:11" x14ac:dyDescent="0.25">
      <c r="A20" s="9"/>
      <c r="B20" s="10"/>
      <c r="C20" s="11"/>
      <c r="D20" s="11"/>
      <c r="E20" s="11"/>
      <c r="F20" s="11"/>
      <c r="G20" s="11"/>
      <c r="H20" s="13"/>
      <c r="I20" s="13">
        <f t="shared" si="0"/>
        <v>0</v>
      </c>
      <c r="J20" s="13">
        <f t="shared" ref="J20:K20" si="14">I20*6/100+I20</f>
        <v>0</v>
      </c>
      <c r="K20" s="13">
        <f t="shared" si="14"/>
        <v>0</v>
      </c>
    </row>
    <row r="21" spans="1:11" x14ac:dyDescent="0.25">
      <c r="A21" s="9" t="s">
        <v>298</v>
      </c>
      <c r="B21" s="10" t="s">
        <v>107</v>
      </c>
      <c r="C21" s="11">
        <v>1119328</v>
      </c>
      <c r="D21" s="11">
        <v>65307.86</v>
      </c>
      <c r="E21" s="11">
        <v>200173.53</v>
      </c>
      <c r="F21" s="11">
        <v>919154.47</v>
      </c>
      <c r="G21" s="11">
        <v>17.88</v>
      </c>
      <c r="H21" s="13">
        <v>-90410</v>
      </c>
      <c r="I21" s="13">
        <f t="shared" si="0"/>
        <v>1028918</v>
      </c>
      <c r="J21" s="13">
        <f t="shared" ref="J21:K21" si="15">I21*6/100+I21</f>
        <v>1090653.08</v>
      </c>
      <c r="K21" s="13">
        <f t="shared" si="15"/>
        <v>1156092.2648</v>
      </c>
    </row>
    <row r="22" spans="1:11" x14ac:dyDescent="0.25">
      <c r="A22" s="9" t="s">
        <v>299</v>
      </c>
      <c r="B22" s="10" t="s">
        <v>108</v>
      </c>
      <c r="C22" s="11">
        <v>31293</v>
      </c>
      <c r="D22" s="11">
        <v>0</v>
      </c>
      <c r="E22" s="11">
        <v>0</v>
      </c>
      <c r="F22" s="11">
        <v>31293</v>
      </c>
      <c r="G22" s="11">
        <v>0</v>
      </c>
      <c r="H22" s="13"/>
      <c r="I22" s="13">
        <f t="shared" si="0"/>
        <v>31293</v>
      </c>
      <c r="J22" s="13">
        <f t="shared" ref="J22:K22" si="16">I22*6/100+I22</f>
        <v>33170.58</v>
      </c>
      <c r="K22" s="13">
        <f t="shared" si="16"/>
        <v>35160.8148</v>
      </c>
    </row>
    <row r="23" spans="1:11" x14ac:dyDescent="0.25">
      <c r="A23" s="9" t="s">
        <v>300</v>
      </c>
      <c r="B23" s="10" t="s">
        <v>109</v>
      </c>
      <c r="C23" s="11">
        <v>0</v>
      </c>
      <c r="D23" s="11">
        <v>3333.33</v>
      </c>
      <c r="E23" s="11">
        <v>45205.35</v>
      </c>
      <c r="F23" s="11">
        <v>-45205.35</v>
      </c>
      <c r="G23" s="11">
        <v>0</v>
      </c>
      <c r="H23" s="13">
        <f>45205*2</f>
        <v>90410</v>
      </c>
      <c r="I23" s="13">
        <f t="shared" si="0"/>
        <v>90410</v>
      </c>
      <c r="J23" s="13">
        <f t="shared" ref="J23:K23" si="17">I23*6/100+I23</f>
        <v>95834.6</v>
      </c>
      <c r="K23" s="13">
        <f t="shared" si="17"/>
        <v>101584.67600000001</v>
      </c>
    </row>
    <row r="24" spans="1:11" x14ac:dyDescent="0.25">
      <c r="A24" s="9"/>
      <c r="B24" s="10"/>
      <c r="C24" s="11"/>
      <c r="D24" s="11"/>
      <c r="E24" s="11"/>
      <c r="F24" s="11"/>
      <c r="G24" s="11"/>
      <c r="H24" s="13"/>
      <c r="I24" s="13">
        <f t="shared" si="0"/>
        <v>0</v>
      </c>
      <c r="J24" s="13">
        <f t="shared" ref="J24:K24" si="18">I24*6/100+I24</f>
        <v>0</v>
      </c>
      <c r="K24" s="13">
        <f t="shared" si="18"/>
        <v>0</v>
      </c>
    </row>
    <row r="25" spans="1:11" s="70" customFormat="1" x14ac:dyDescent="0.25">
      <c r="A25" s="5"/>
      <c r="B25" s="6" t="s">
        <v>110</v>
      </c>
      <c r="C25" s="7">
        <f>SUM(C21:C24)</f>
        <v>1150621</v>
      </c>
      <c r="D25" s="7">
        <f t="shared" ref="D25:I25" si="19">SUM(D21:D24)</f>
        <v>68641.19</v>
      </c>
      <c r="E25" s="7">
        <f t="shared" si="19"/>
        <v>245378.88</v>
      </c>
      <c r="F25" s="7">
        <f t="shared" si="19"/>
        <v>905242.12</v>
      </c>
      <c r="G25" s="7">
        <v>21.32</v>
      </c>
      <c r="H25" s="7">
        <f t="shared" si="19"/>
        <v>0</v>
      </c>
      <c r="I25" s="7">
        <f t="shared" si="19"/>
        <v>1150621</v>
      </c>
      <c r="J25" s="12">
        <f t="shared" ref="J25:K25" si="20">I25*6/100+I25</f>
        <v>1219658.26</v>
      </c>
      <c r="K25" s="12">
        <f t="shared" si="20"/>
        <v>1292837.7556</v>
      </c>
    </row>
    <row r="26" spans="1:11" s="70" customFormat="1" x14ac:dyDescent="0.25">
      <c r="A26" s="5"/>
      <c r="B26" s="6"/>
      <c r="C26" s="7"/>
      <c r="D26" s="7"/>
      <c r="E26" s="7"/>
      <c r="F26" s="7"/>
      <c r="G26" s="7"/>
      <c r="H26" s="12"/>
      <c r="I26" s="12"/>
      <c r="J26" s="12"/>
      <c r="K26" s="12"/>
    </row>
    <row r="27" spans="1:11" s="70" customFormat="1" x14ac:dyDescent="0.25">
      <c r="A27" s="5"/>
      <c r="B27" s="6" t="s">
        <v>125</v>
      </c>
      <c r="C27" s="7">
        <f>C25</f>
        <v>1150621</v>
      </c>
      <c r="D27" s="7">
        <f t="shared" ref="D27:I27" si="21">D25</f>
        <v>68641.19</v>
      </c>
      <c r="E27" s="7">
        <f t="shared" si="21"/>
        <v>245378.88</v>
      </c>
      <c r="F27" s="7">
        <f t="shared" si="21"/>
        <v>905242.12</v>
      </c>
      <c r="G27" s="7">
        <v>21.32</v>
      </c>
      <c r="H27" s="7">
        <f t="shared" si="21"/>
        <v>0</v>
      </c>
      <c r="I27" s="7">
        <f t="shared" si="21"/>
        <v>1150621</v>
      </c>
      <c r="J27" s="12">
        <f t="shared" ref="J27:K27" si="22">I27*6/100+I27</f>
        <v>1219658.26</v>
      </c>
      <c r="K27" s="12">
        <f t="shared" si="22"/>
        <v>1292837.7556</v>
      </c>
    </row>
    <row r="28" spans="1:11" s="70" customFormat="1" x14ac:dyDescent="0.25">
      <c r="A28" s="5"/>
      <c r="B28" s="6"/>
      <c r="C28" s="7"/>
      <c r="D28" s="7"/>
      <c r="E28" s="7"/>
      <c r="F28" s="7"/>
      <c r="G28" s="7"/>
      <c r="H28" s="12"/>
      <c r="I28" s="12"/>
      <c r="J28" s="12"/>
      <c r="K28" s="12"/>
    </row>
    <row r="29" spans="1:11" s="70" customFormat="1" x14ac:dyDescent="0.25">
      <c r="A29" s="5"/>
      <c r="B29" s="6" t="s">
        <v>126</v>
      </c>
      <c r="C29" s="7"/>
      <c r="D29" s="7"/>
      <c r="E29" s="7"/>
      <c r="F29" s="7"/>
      <c r="G29" s="7"/>
      <c r="H29" s="12"/>
      <c r="I29" s="12"/>
      <c r="J29" s="12"/>
      <c r="K29" s="12"/>
    </row>
    <row r="30" spans="1:11" s="70" customFormat="1" x14ac:dyDescent="0.25">
      <c r="A30" s="5"/>
      <c r="B30" s="6"/>
      <c r="C30" s="7"/>
      <c r="D30" s="7"/>
      <c r="E30" s="7"/>
      <c r="F30" s="7"/>
      <c r="G30" s="7"/>
      <c r="H30" s="12"/>
      <c r="I30" s="12"/>
      <c r="J30" s="12"/>
      <c r="K30" s="12"/>
    </row>
    <row r="31" spans="1:11" s="70" customFormat="1" x14ac:dyDescent="0.25">
      <c r="A31" s="5"/>
      <c r="B31" s="6" t="s">
        <v>127</v>
      </c>
      <c r="C31" s="7">
        <f>C27</f>
        <v>1150621</v>
      </c>
      <c r="D31" s="7">
        <f t="shared" ref="D31:I31" si="23">D27</f>
        <v>68641.19</v>
      </c>
      <c r="E31" s="7">
        <f t="shared" si="23"/>
        <v>245378.88</v>
      </c>
      <c r="F31" s="7">
        <f t="shared" si="23"/>
        <v>905242.12</v>
      </c>
      <c r="G31" s="7">
        <v>21.32</v>
      </c>
      <c r="H31" s="7">
        <f t="shared" si="23"/>
        <v>0</v>
      </c>
      <c r="I31" s="7">
        <f t="shared" si="23"/>
        <v>1150621</v>
      </c>
      <c r="J31" s="12">
        <f t="shared" ref="J31:K31" si="24">I31*6/100+I31</f>
        <v>1219658.26</v>
      </c>
      <c r="K31" s="12">
        <f t="shared" si="24"/>
        <v>1292837.7556</v>
      </c>
    </row>
    <row r="32" spans="1:11" x14ac:dyDescent="0.25">
      <c r="A32" s="9"/>
      <c r="B32" s="10"/>
      <c r="C32" s="11"/>
      <c r="D32" s="11"/>
      <c r="E32" s="11"/>
      <c r="F32" s="11"/>
      <c r="G32" s="11"/>
      <c r="H32" s="13"/>
      <c r="I32" s="13"/>
      <c r="J32" s="13"/>
      <c r="K32" s="13"/>
    </row>
    <row r="33" spans="1:11" x14ac:dyDescent="0.25">
      <c r="A33" s="5"/>
      <c r="B33" s="6" t="s">
        <v>128</v>
      </c>
      <c r="C33" s="7"/>
      <c r="D33" s="7"/>
      <c r="E33" s="7"/>
      <c r="F33" s="7"/>
      <c r="G33" s="7"/>
      <c r="H33" s="13"/>
      <c r="I33" s="13"/>
      <c r="J33" s="13"/>
      <c r="K33" s="13"/>
    </row>
    <row r="34" spans="1:11" x14ac:dyDescent="0.25">
      <c r="A34" s="5"/>
      <c r="B34" s="6" t="s">
        <v>129</v>
      </c>
      <c r="C34" s="7"/>
      <c r="D34" s="7"/>
      <c r="E34" s="7"/>
      <c r="F34" s="7"/>
      <c r="G34" s="7"/>
      <c r="H34" s="13"/>
      <c r="I34" s="13"/>
      <c r="J34" s="13"/>
      <c r="K34" s="13"/>
    </row>
    <row r="35" spans="1:11" x14ac:dyDescent="0.25">
      <c r="A35" s="9"/>
      <c r="B35" s="10"/>
      <c r="C35" s="11"/>
      <c r="D35" s="11"/>
      <c r="E35" s="11"/>
      <c r="F35" s="11"/>
      <c r="G35" s="11"/>
      <c r="H35" s="13"/>
      <c r="I35" s="13"/>
      <c r="J35" s="13"/>
      <c r="K35" s="13"/>
    </row>
    <row r="36" spans="1:11" x14ac:dyDescent="0.25">
      <c r="A36" s="9" t="s">
        <v>301</v>
      </c>
      <c r="B36" s="10" t="s">
        <v>130</v>
      </c>
      <c r="C36" s="11">
        <v>5025983</v>
      </c>
      <c r="D36" s="11">
        <v>409304.37</v>
      </c>
      <c r="E36" s="11">
        <v>2393129.7400000002</v>
      </c>
      <c r="F36" s="11">
        <v>2632853.2599999998</v>
      </c>
      <c r="G36" s="11">
        <v>47.61</v>
      </c>
      <c r="H36" s="13"/>
      <c r="I36" s="13">
        <f t="shared" si="0"/>
        <v>5025983</v>
      </c>
      <c r="J36" s="13">
        <f t="shared" ref="J36:K36" si="25">I36*6/100+I36</f>
        <v>5327541.9800000004</v>
      </c>
      <c r="K36" s="13">
        <f t="shared" si="25"/>
        <v>5647194.4988000002</v>
      </c>
    </row>
    <row r="37" spans="1:11" x14ac:dyDescent="0.25">
      <c r="A37" s="9" t="s">
        <v>302</v>
      </c>
      <c r="B37" s="10" t="s">
        <v>131</v>
      </c>
      <c r="C37" s="11">
        <v>610252</v>
      </c>
      <c r="D37" s="11">
        <v>50003.57</v>
      </c>
      <c r="E37" s="11">
        <v>144131.51999999999</v>
      </c>
      <c r="F37" s="11">
        <v>466120.48</v>
      </c>
      <c r="G37" s="11">
        <v>23.61</v>
      </c>
      <c r="H37" s="13"/>
      <c r="I37" s="13">
        <f t="shared" si="0"/>
        <v>610252</v>
      </c>
      <c r="J37" s="13">
        <f t="shared" ref="J37:K37" si="26">I37*6/100+I37</f>
        <v>646867.12</v>
      </c>
      <c r="K37" s="13">
        <f t="shared" si="26"/>
        <v>685679.14720000001</v>
      </c>
    </row>
    <row r="38" spans="1:11" x14ac:dyDescent="0.25">
      <c r="A38" s="9" t="s">
        <v>303</v>
      </c>
      <c r="B38" s="10" t="s">
        <v>132</v>
      </c>
      <c r="C38" s="11">
        <v>38100</v>
      </c>
      <c r="D38" s="11">
        <v>3172.75</v>
      </c>
      <c r="E38" s="11">
        <v>29036.49</v>
      </c>
      <c r="F38" s="11">
        <v>9063.51</v>
      </c>
      <c r="G38" s="11">
        <v>76.209999999999994</v>
      </c>
      <c r="H38" s="13"/>
      <c r="I38" s="13">
        <f t="shared" si="0"/>
        <v>38100</v>
      </c>
      <c r="J38" s="13">
        <f t="shared" ref="J38:K38" si="27">I38*6/100+I38</f>
        <v>40386</v>
      </c>
      <c r="K38" s="13">
        <f t="shared" si="27"/>
        <v>42809.16</v>
      </c>
    </row>
    <row r="39" spans="1:11" x14ac:dyDescent="0.25">
      <c r="A39" s="9" t="s">
        <v>304</v>
      </c>
      <c r="B39" s="10" t="s">
        <v>133</v>
      </c>
      <c r="C39" s="11">
        <v>6264</v>
      </c>
      <c r="D39" s="11">
        <v>0</v>
      </c>
      <c r="E39" s="11">
        <v>0</v>
      </c>
      <c r="F39" s="11">
        <v>6264</v>
      </c>
      <c r="G39" s="11">
        <v>0</v>
      </c>
      <c r="H39" s="13"/>
      <c r="I39" s="13">
        <f t="shared" si="0"/>
        <v>6264</v>
      </c>
      <c r="J39" s="13">
        <f t="shared" ref="J39:K39" si="28">I39*6/100+I39</f>
        <v>6639.84</v>
      </c>
      <c r="K39" s="13">
        <f t="shared" si="28"/>
        <v>7038.2304000000004</v>
      </c>
    </row>
    <row r="40" spans="1:11" x14ac:dyDescent="0.25">
      <c r="A40" s="9" t="s">
        <v>305</v>
      </c>
      <c r="B40" s="10" t="s">
        <v>135</v>
      </c>
      <c r="C40" s="11">
        <v>162681</v>
      </c>
      <c r="D40" s="11">
        <v>0</v>
      </c>
      <c r="E40" s="11">
        <v>0</v>
      </c>
      <c r="F40" s="11">
        <v>162681</v>
      </c>
      <c r="G40" s="11">
        <v>0</v>
      </c>
      <c r="H40" s="13"/>
      <c r="I40" s="13">
        <f t="shared" si="0"/>
        <v>162681</v>
      </c>
      <c r="J40" s="13">
        <f t="shared" ref="J40:K40" si="29">I40*6/100+I40</f>
        <v>172441.86</v>
      </c>
      <c r="K40" s="13">
        <f t="shared" si="29"/>
        <v>182788.37159999998</v>
      </c>
    </row>
    <row r="41" spans="1:11" x14ac:dyDescent="0.25">
      <c r="A41" s="9" t="s">
        <v>306</v>
      </c>
      <c r="B41" s="10" t="s">
        <v>136</v>
      </c>
      <c r="C41" s="11">
        <v>144535</v>
      </c>
      <c r="D41" s="11">
        <v>14704.67</v>
      </c>
      <c r="E41" s="11">
        <v>76037.320000000007</v>
      </c>
      <c r="F41" s="11">
        <v>68497.679999999993</v>
      </c>
      <c r="G41" s="11">
        <v>52.6</v>
      </c>
      <c r="H41" s="13"/>
      <c r="I41" s="13">
        <f t="shared" si="0"/>
        <v>144535</v>
      </c>
      <c r="J41" s="13">
        <f t="shared" ref="J41:K41" si="30">I41*6/100+I41</f>
        <v>153207.1</v>
      </c>
      <c r="K41" s="13">
        <f t="shared" si="30"/>
        <v>162399.52600000001</v>
      </c>
    </row>
    <row r="42" spans="1:11" x14ac:dyDescent="0.25">
      <c r="A42" s="9" t="s">
        <v>307</v>
      </c>
      <c r="B42" s="10" t="s">
        <v>137</v>
      </c>
      <c r="C42" s="11">
        <v>90398</v>
      </c>
      <c r="D42" s="11">
        <v>4281.1099999999997</v>
      </c>
      <c r="E42" s="11">
        <v>27276.83</v>
      </c>
      <c r="F42" s="11">
        <v>63121.17</v>
      </c>
      <c r="G42" s="11">
        <v>30.17</v>
      </c>
      <c r="H42" s="13"/>
      <c r="I42" s="13">
        <f t="shared" si="0"/>
        <v>90398</v>
      </c>
      <c r="J42" s="13">
        <f t="shared" ref="J42:K42" si="31">I42*6/100+I42</f>
        <v>95821.88</v>
      </c>
      <c r="K42" s="13">
        <f t="shared" si="31"/>
        <v>101571.1928</v>
      </c>
    </row>
    <row r="43" spans="1:11" s="18" customFormat="1" x14ac:dyDescent="0.25">
      <c r="A43" s="15" t="s">
        <v>308</v>
      </c>
      <c r="B43" s="16" t="s">
        <v>138</v>
      </c>
      <c r="C43" s="17">
        <v>11562</v>
      </c>
      <c r="D43" s="17">
        <v>18234.54</v>
      </c>
      <c r="E43" s="17">
        <v>36469.08</v>
      </c>
      <c r="F43" s="17">
        <v>-24907.08</v>
      </c>
      <c r="G43" s="17">
        <v>315.42</v>
      </c>
      <c r="H43" s="19">
        <f>E43*2</f>
        <v>72938.16</v>
      </c>
      <c r="I43" s="19">
        <f t="shared" si="0"/>
        <v>84500.160000000003</v>
      </c>
      <c r="J43" s="13">
        <f t="shared" ref="J43:K43" si="32">I43*6/100+I43</f>
        <v>89570.169600000008</v>
      </c>
      <c r="K43" s="13">
        <f t="shared" si="32"/>
        <v>94944.379776000016</v>
      </c>
    </row>
    <row r="44" spans="1:11" s="18" customFormat="1" x14ac:dyDescent="0.25">
      <c r="A44" s="15" t="s">
        <v>309</v>
      </c>
      <c r="B44" s="16" t="s">
        <v>140</v>
      </c>
      <c r="C44" s="17">
        <v>0</v>
      </c>
      <c r="D44" s="17">
        <v>0</v>
      </c>
      <c r="E44" s="17">
        <v>38488.559999999998</v>
      </c>
      <c r="F44" s="17">
        <v>-38488.559999999998</v>
      </c>
      <c r="G44" s="17">
        <v>0</v>
      </c>
      <c r="H44" s="19">
        <v>38489</v>
      </c>
      <c r="I44" s="19">
        <f t="shared" si="0"/>
        <v>38489</v>
      </c>
      <c r="J44" s="13">
        <f t="shared" ref="J44:K44" si="33">I44*6/100+I44</f>
        <v>40798.339999999997</v>
      </c>
      <c r="K44" s="13">
        <f t="shared" si="33"/>
        <v>43246.240399999995</v>
      </c>
    </row>
    <row r="45" spans="1:11" x14ac:dyDescent="0.25">
      <c r="A45" s="9" t="s">
        <v>310</v>
      </c>
      <c r="B45" s="10" t="s">
        <v>142</v>
      </c>
      <c r="C45" s="11">
        <v>15692</v>
      </c>
      <c r="D45" s="11">
        <v>1307.7</v>
      </c>
      <c r="E45" s="11">
        <v>7846.2</v>
      </c>
      <c r="F45" s="11">
        <v>7845.8</v>
      </c>
      <c r="G45" s="11">
        <v>50</v>
      </c>
      <c r="H45" s="13"/>
      <c r="I45" s="13">
        <f t="shared" si="0"/>
        <v>15692</v>
      </c>
      <c r="J45" s="13">
        <f t="shared" ref="J45:K45" si="34">I45*6/100+I45</f>
        <v>16633.52</v>
      </c>
      <c r="K45" s="13">
        <f t="shared" si="34"/>
        <v>17631.531200000001</v>
      </c>
    </row>
    <row r="46" spans="1:11" x14ac:dyDescent="0.25">
      <c r="A46" s="9"/>
      <c r="B46" s="10"/>
      <c r="C46" s="11"/>
      <c r="D46" s="11"/>
      <c r="E46" s="11"/>
      <c r="F46" s="11"/>
      <c r="G46" s="11"/>
      <c r="H46" s="13"/>
      <c r="I46" s="13"/>
      <c r="J46" s="13"/>
      <c r="K46" s="13"/>
    </row>
    <row r="47" spans="1:11" s="70" customFormat="1" x14ac:dyDescent="0.25">
      <c r="A47" s="5"/>
      <c r="B47" s="6" t="s">
        <v>143</v>
      </c>
      <c r="C47" s="7">
        <f>SUM(C36:C46)</f>
        <v>6105467</v>
      </c>
      <c r="D47" s="7">
        <f t="shared" ref="D47:F47" si="35">SUM(D36:D46)</f>
        <v>501008.70999999996</v>
      </c>
      <c r="E47" s="7">
        <f t="shared" si="35"/>
        <v>2752415.7400000007</v>
      </c>
      <c r="F47" s="7">
        <f t="shared" si="35"/>
        <v>3353051.2599999993</v>
      </c>
      <c r="G47" s="7">
        <v>45.08</v>
      </c>
      <c r="H47" s="7">
        <f t="shared" ref="H47" si="36">SUM(H36:H46)</f>
        <v>111427.16</v>
      </c>
      <c r="I47" s="7">
        <f t="shared" ref="I47" si="37">SUM(I36:I46)</f>
        <v>6216894.1600000001</v>
      </c>
      <c r="J47" s="12">
        <f t="shared" ref="J47:K47" si="38">I47*6/100+I47</f>
        <v>6589907.8096000003</v>
      </c>
      <c r="K47" s="12">
        <f t="shared" si="38"/>
        <v>6985302.2781760003</v>
      </c>
    </row>
    <row r="48" spans="1:11" x14ac:dyDescent="0.25">
      <c r="A48" s="5"/>
      <c r="B48" s="6"/>
      <c r="C48" s="7"/>
      <c r="D48" s="7"/>
      <c r="E48" s="7"/>
      <c r="F48" s="7"/>
      <c r="G48" s="7"/>
      <c r="H48" s="13"/>
      <c r="I48" s="13">
        <f t="shared" si="0"/>
        <v>0</v>
      </c>
      <c r="J48" s="13">
        <f t="shared" ref="J48:K48" si="39">I48*6/100+I48</f>
        <v>0</v>
      </c>
      <c r="K48" s="13">
        <f t="shared" si="39"/>
        <v>0</v>
      </c>
    </row>
    <row r="49" spans="1:11" x14ac:dyDescent="0.25">
      <c r="A49" s="5"/>
      <c r="B49" s="6" t="s">
        <v>144</v>
      </c>
      <c r="C49" s="7"/>
      <c r="D49" s="7"/>
      <c r="E49" s="7"/>
      <c r="F49" s="7"/>
      <c r="G49" s="7"/>
      <c r="H49" s="13"/>
      <c r="I49" s="13">
        <f t="shared" si="0"/>
        <v>0</v>
      </c>
      <c r="J49" s="13">
        <f t="shared" ref="J49:K49" si="40">I49*6/100+I49</f>
        <v>0</v>
      </c>
      <c r="K49" s="13">
        <f t="shared" si="40"/>
        <v>0</v>
      </c>
    </row>
    <row r="50" spans="1:11" x14ac:dyDescent="0.25">
      <c r="A50" s="9"/>
      <c r="B50" s="10"/>
      <c r="C50" s="11"/>
      <c r="D50" s="11"/>
      <c r="E50" s="11"/>
      <c r="F50" s="11"/>
      <c r="G50" s="11"/>
      <c r="H50" s="13"/>
      <c r="I50" s="13">
        <f t="shared" si="0"/>
        <v>0</v>
      </c>
      <c r="J50" s="13">
        <f t="shared" ref="J50:K50" si="41">I50*6/100+I50</f>
        <v>0</v>
      </c>
      <c r="K50" s="13">
        <f t="shared" si="41"/>
        <v>0</v>
      </c>
    </row>
    <row r="51" spans="1:11" x14ac:dyDescent="0.25">
      <c r="A51" s="9" t="s">
        <v>311</v>
      </c>
      <c r="B51" s="10" t="s">
        <v>145</v>
      </c>
      <c r="C51" s="11">
        <v>2057</v>
      </c>
      <c r="D51" s="11">
        <v>227.5</v>
      </c>
      <c r="E51" s="11">
        <v>1198.75</v>
      </c>
      <c r="F51" s="11">
        <v>858.25</v>
      </c>
      <c r="G51" s="11">
        <v>58.27</v>
      </c>
      <c r="H51" s="13"/>
      <c r="I51" s="13">
        <f t="shared" si="0"/>
        <v>2057</v>
      </c>
      <c r="J51" s="13">
        <f t="shared" ref="J51:K51" si="42">I51*6/100+I51</f>
        <v>2180.42</v>
      </c>
      <c r="K51" s="13">
        <f t="shared" si="42"/>
        <v>2311.2452000000003</v>
      </c>
    </row>
    <row r="52" spans="1:11" x14ac:dyDescent="0.25">
      <c r="A52" s="9" t="s">
        <v>312</v>
      </c>
      <c r="B52" s="10" t="s">
        <v>146</v>
      </c>
      <c r="C52" s="11">
        <v>436740</v>
      </c>
      <c r="D52" s="11">
        <v>42862.54</v>
      </c>
      <c r="E52" s="11">
        <v>228648.85</v>
      </c>
      <c r="F52" s="11">
        <v>208091.15</v>
      </c>
      <c r="G52" s="11">
        <v>52.35</v>
      </c>
      <c r="H52" s="13"/>
      <c r="I52" s="13">
        <f t="shared" si="0"/>
        <v>436740</v>
      </c>
      <c r="J52" s="13">
        <f t="shared" ref="J52:K52" si="43">I52*6/100+I52</f>
        <v>462944.4</v>
      </c>
      <c r="K52" s="13">
        <f t="shared" si="43"/>
        <v>490721.06400000001</v>
      </c>
    </row>
    <row r="53" spans="1:11" x14ac:dyDescent="0.25">
      <c r="A53" s="9" t="s">
        <v>313</v>
      </c>
      <c r="B53" s="10" t="s">
        <v>147</v>
      </c>
      <c r="C53" s="11">
        <v>1088609</v>
      </c>
      <c r="D53" s="11">
        <v>86973.34</v>
      </c>
      <c r="E53" s="11">
        <v>481953.55</v>
      </c>
      <c r="F53" s="11">
        <v>606655.44999999995</v>
      </c>
      <c r="G53" s="11">
        <v>44.27</v>
      </c>
      <c r="H53" s="13"/>
      <c r="I53" s="13">
        <f t="shared" si="0"/>
        <v>1088609</v>
      </c>
      <c r="J53" s="13">
        <f t="shared" ref="J53:K53" si="44">I53*6/100+I53</f>
        <v>1153925.54</v>
      </c>
      <c r="K53" s="13">
        <f t="shared" si="44"/>
        <v>1223161.0723999999</v>
      </c>
    </row>
    <row r="54" spans="1:11" x14ac:dyDescent="0.25">
      <c r="A54" s="9" t="s">
        <v>314</v>
      </c>
      <c r="B54" s="10" t="s">
        <v>148</v>
      </c>
      <c r="C54" s="11">
        <v>38504</v>
      </c>
      <c r="D54" s="11">
        <v>3922.85</v>
      </c>
      <c r="E54" s="11">
        <v>20696.04</v>
      </c>
      <c r="F54" s="11">
        <v>17807.96</v>
      </c>
      <c r="G54" s="11">
        <v>53.75</v>
      </c>
      <c r="H54" s="13"/>
      <c r="I54" s="13">
        <f t="shared" si="0"/>
        <v>38504</v>
      </c>
      <c r="J54" s="13">
        <f t="shared" ref="J54:K54" si="45">I54*6/100+I54</f>
        <v>40814.239999999998</v>
      </c>
      <c r="K54" s="13">
        <f t="shared" si="45"/>
        <v>43263.094400000002</v>
      </c>
    </row>
    <row r="55" spans="1:11" x14ac:dyDescent="0.25">
      <c r="A55" s="9"/>
      <c r="B55" s="10"/>
      <c r="C55" s="11"/>
      <c r="D55" s="11"/>
      <c r="E55" s="11"/>
      <c r="F55" s="11"/>
      <c r="G55" s="11"/>
      <c r="H55" s="13"/>
      <c r="I55" s="13">
        <f t="shared" si="0"/>
        <v>0</v>
      </c>
      <c r="J55" s="13">
        <f t="shared" ref="J55:K55" si="46">I55*6/100+I55</f>
        <v>0</v>
      </c>
      <c r="K55" s="13">
        <f t="shared" si="46"/>
        <v>0</v>
      </c>
    </row>
    <row r="56" spans="1:11" x14ac:dyDescent="0.25">
      <c r="A56" s="5"/>
      <c r="B56" s="6" t="s">
        <v>149</v>
      </c>
      <c r="C56" s="7">
        <f>SUM(C51:C55)</f>
        <v>1565910</v>
      </c>
      <c r="D56" s="7">
        <f t="shared" ref="D56:I56" si="47">SUM(D51:D55)</f>
        <v>133986.23000000001</v>
      </c>
      <c r="E56" s="7">
        <f t="shared" si="47"/>
        <v>732497.19000000006</v>
      </c>
      <c r="F56" s="7">
        <f t="shared" si="47"/>
        <v>833412.80999999994</v>
      </c>
      <c r="G56" s="7">
        <v>46.77</v>
      </c>
      <c r="H56" s="7">
        <f t="shared" si="47"/>
        <v>0</v>
      </c>
      <c r="I56" s="7">
        <f t="shared" si="47"/>
        <v>1565910</v>
      </c>
      <c r="J56" s="13">
        <f t="shared" ref="J56:K56" si="48">I56*6/100+I56</f>
        <v>1659864.6</v>
      </c>
      <c r="K56" s="13">
        <f t="shared" si="48"/>
        <v>1759456.476</v>
      </c>
    </row>
    <row r="57" spans="1:11" x14ac:dyDescent="0.25">
      <c r="A57" s="5"/>
      <c r="B57" s="6"/>
      <c r="C57" s="7"/>
      <c r="D57" s="7"/>
      <c r="E57" s="7"/>
      <c r="F57" s="7"/>
      <c r="G57" s="7"/>
      <c r="H57" s="13"/>
      <c r="I57" s="13">
        <f t="shared" si="0"/>
        <v>0</v>
      </c>
      <c r="J57" s="13">
        <f t="shared" ref="J57:K57" si="49">I57*6/100+I57</f>
        <v>0</v>
      </c>
      <c r="K57" s="13">
        <f t="shared" si="49"/>
        <v>0</v>
      </c>
    </row>
    <row r="58" spans="1:11" x14ac:dyDescent="0.25">
      <c r="A58" s="5"/>
      <c r="B58" s="6" t="s">
        <v>150</v>
      </c>
      <c r="C58" s="7"/>
      <c r="D58" s="7"/>
      <c r="E58" s="7"/>
      <c r="F58" s="7"/>
      <c r="G58" s="7"/>
      <c r="H58" s="13"/>
      <c r="I58" s="13">
        <f t="shared" si="0"/>
        <v>0</v>
      </c>
      <c r="J58" s="13">
        <f t="shared" ref="J58:K58" si="50">I58*6/100+I58</f>
        <v>0</v>
      </c>
      <c r="K58" s="13">
        <f t="shared" si="50"/>
        <v>0</v>
      </c>
    </row>
    <row r="59" spans="1:11" x14ac:dyDescent="0.25">
      <c r="A59" s="9"/>
      <c r="B59" s="10"/>
      <c r="C59" s="11"/>
      <c r="D59" s="11"/>
      <c r="E59" s="11"/>
      <c r="F59" s="11"/>
      <c r="G59" s="11"/>
      <c r="H59" s="13"/>
      <c r="I59" s="13">
        <f t="shared" si="0"/>
        <v>0</v>
      </c>
      <c r="J59" s="13">
        <f t="shared" ref="J59:K59" si="51">I59*6/100+I59</f>
        <v>0</v>
      </c>
      <c r="K59" s="13">
        <f t="shared" si="51"/>
        <v>0</v>
      </c>
    </row>
    <row r="60" spans="1:11" x14ac:dyDescent="0.25">
      <c r="A60" s="9" t="s">
        <v>315</v>
      </c>
      <c r="B60" s="10" t="s">
        <v>151</v>
      </c>
      <c r="C60" s="11">
        <v>106493</v>
      </c>
      <c r="D60" s="11">
        <v>0</v>
      </c>
      <c r="E60" s="11">
        <v>0</v>
      </c>
      <c r="F60" s="11">
        <v>106493</v>
      </c>
      <c r="G60" s="11">
        <v>0</v>
      </c>
      <c r="H60" s="13"/>
      <c r="I60" s="13">
        <f t="shared" si="0"/>
        <v>106493</v>
      </c>
      <c r="J60" s="13">
        <f t="shared" ref="J60:K60" si="52">I60*6/100+I60</f>
        <v>112882.58</v>
      </c>
      <c r="K60" s="13">
        <f t="shared" si="52"/>
        <v>119655.53479999999</v>
      </c>
    </row>
    <row r="61" spans="1:11" x14ac:dyDescent="0.25">
      <c r="A61" s="9" t="s">
        <v>316</v>
      </c>
      <c r="B61" s="10" t="s">
        <v>152</v>
      </c>
      <c r="C61" s="11">
        <v>134371</v>
      </c>
      <c r="D61" s="11">
        <v>0</v>
      </c>
      <c r="E61" s="11">
        <v>0</v>
      </c>
      <c r="F61" s="11">
        <v>134371</v>
      </c>
      <c r="G61" s="11">
        <v>0</v>
      </c>
      <c r="H61" s="13"/>
      <c r="I61" s="13">
        <f t="shared" si="0"/>
        <v>134371</v>
      </c>
      <c r="J61" s="13">
        <f t="shared" ref="J61:K61" si="53">I61*6/100+I61</f>
        <v>142433.26</v>
      </c>
      <c r="K61" s="13">
        <f t="shared" si="53"/>
        <v>150979.2556</v>
      </c>
    </row>
    <row r="62" spans="1:11" x14ac:dyDescent="0.25">
      <c r="A62" s="9" t="s">
        <v>317</v>
      </c>
      <c r="B62" s="10" t="s">
        <v>153</v>
      </c>
      <c r="C62" s="11">
        <v>74751</v>
      </c>
      <c r="D62" s="11">
        <v>0</v>
      </c>
      <c r="E62" s="11">
        <v>0</v>
      </c>
      <c r="F62" s="11">
        <v>74751</v>
      </c>
      <c r="G62" s="11">
        <v>0</v>
      </c>
      <c r="H62" s="13"/>
      <c r="I62" s="13">
        <f t="shared" si="0"/>
        <v>74751</v>
      </c>
      <c r="J62" s="13">
        <f t="shared" ref="J62:K62" si="54">I62*6/100+I62</f>
        <v>79236.06</v>
      </c>
      <c r="K62" s="13">
        <f t="shared" si="54"/>
        <v>83990.223599999998</v>
      </c>
    </row>
    <row r="63" spans="1:11" x14ac:dyDescent="0.25">
      <c r="A63" s="9"/>
      <c r="B63" s="10"/>
      <c r="C63" s="11"/>
      <c r="D63" s="11"/>
      <c r="E63" s="11"/>
      <c r="F63" s="11"/>
      <c r="G63" s="11"/>
      <c r="H63" s="13"/>
      <c r="I63" s="13">
        <f t="shared" si="0"/>
        <v>0</v>
      </c>
      <c r="J63" s="13">
        <f t="shared" ref="J63:K63" si="55">I63*6/100+I63</f>
        <v>0</v>
      </c>
      <c r="K63" s="13">
        <f t="shared" si="55"/>
        <v>0</v>
      </c>
    </row>
    <row r="64" spans="1:11" x14ac:dyDescent="0.25">
      <c r="A64" s="5"/>
      <c r="B64" s="6" t="s">
        <v>154</v>
      </c>
      <c r="C64" s="7">
        <f>SUM(C60:C63)</f>
        <v>315615</v>
      </c>
      <c r="D64" s="7">
        <f t="shared" ref="D64:F64" si="56">SUM(D60:D63)</f>
        <v>0</v>
      </c>
      <c r="E64" s="7">
        <f t="shared" si="56"/>
        <v>0</v>
      </c>
      <c r="F64" s="7">
        <f t="shared" si="56"/>
        <v>315615</v>
      </c>
      <c r="G64" s="7">
        <v>0</v>
      </c>
      <c r="H64" s="7">
        <f t="shared" ref="H64:I64" si="57">SUM(H60:H63)</f>
        <v>0</v>
      </c>
      <c r="I64" s="7">
        <f t="shared" si="57"/>
        <v>315615</v>
      </c>
      <c r="J64" s="13">
        <f t="shared" ref="J64:K64" si="58">I64*6/100+I64</f>
        <v>334551.90000000002</v>
      </c>
      <c r="K64" s="13">
        <f t="shared" si="58"/>
        <v>354625.01400000002</v>
      </c>
    </row>
    <row r="65" spans="1:11" x14ac:dyDescent="0.25">
      <c r="A65" s="5"/>
      <c r="B65" s="6"/>
      <c r="C65" s="7"/>
      <c r="D65" s="7"/>
      <c r="E65" s="7"/>
      <c r="F65" s="7"/>
      <c r="G65" s="7"/>
      <c r="H65" s="13"/>
      <c r="I65" s="13">
        <f t="shared" si="0"/>
        <v>0</v>
      </c>
      <c r="J65" s="13">
        <f t="shared" ref="J65:K65" si="59">I65*6/100+I65</f>
        <v>0</v>
      </c>
      <c r="K65" s="13">
        <f t="shared" si="59"/>
        <v>0</v>
      </c>
    </row>
    <row r="66" spans="1:11" x14ac:dyDescent="0.25">
      <c r="A66" s="5"/>
      <c r="B66" s="6" t="s">
        <v>155</v>
      </c>
      <c r="C66" s="7">
        <v>7986992</v>
      </c>
      <c r="D66" s="7">
        <v>634994.93999999994</v>
      </c>
      <c r="E66" s="7">
        <v>3484912.93</v>
      </c>
      <c r="F66" s="7">
        <v>4502079.07</v>
      </c>
      <c r="G66" s="7">
        <v>43.63</v>
      </c>
      <c r="H66" s="13">
        <f>H47+H56+H64</f>
        <v>111427.16</v>
      </c>
      <c r="I66" s="13">
        <f t="shared" si="0"/>
        <v>8098419.1600000001</v>
      </c>
      <c r="J66" s="13">
        <f t="shared" ref="J66:K66" si="60">I66*6/100+I66</f>
        <v>8584324.3095999993</v>
      </c>
      <c r="K66" s="13">
        <f t="shared" si="60"/>
        <v>9099383.7681759987</v>
      </c>
    </row>
    <row r="67" spans="1:11" x14ac:dyDescent="0.25">
      <c r="A67" s="5"/>
      <c r="B67" s="6" t="s">
        <v>156</v>
      </c>
      <c r="C67" s="7">
        <v>9137613</v>
      </c>
      <c r="D67" s="7">
        <v>703636.13</v>
      </c>
      <c r="E67" s="7">
        <v>3730291.81</v>
      </c>
      <c r="F67" s="7">
        <v>5407321.1900000004</v>
      </c>
      <c r="G67" s="7">
        <v>40.82</v>
      </c>
      <c r="H67" s="13">
        <f>H66+H31</f>
        <v>111427.16</v>
      </c>
      <c r="I67" s="13">
        <f t="shared" si="0"/>
        <v>9249040.1600000001</v>
      </c>
      <c r="J67" s="13">
        <f t="shared" ref="J67:K67" si="61">I67*6/100+I67</f>
        <v>9803982.569600001</v>
      </c>
      <c r="K67" s="13">
        <f t="shared" si="61"/>
        <v>10392221.523776</v>
      </c>
    </row>
    <row r="68" spans="1:11" x14ac:dyDescent="0.25">
      <c r="A68" s="5"/>
      <c r="B68" s="6"/>
      <c r="C68" s="7"/>
      <c r="D68" s="7"/>
      <c r="E68" s="7"/>
      <c r="F68" s="7"/>
      <c r="G68" s="7"/>
      <c r="H68" s="13"/>
      <c r="I68" s="13">
        <f t="shared" si="0"/>
        <v>0</v>
      </c>
      <c r="J68" s="13">
        <f t="shared" ref="J68:K68" si="62">I68*6/100+I68</f>
        <v>0</v>
      </c>
      <c r="K68" s="13">
        <f t="shared" si="62"/>
        <v>0</v>
      </c>
    </row>
    <row r="69" spans="1:11" x14ac:dyDescent="0.25">
      <c r="A69" s="5"/>
      <c r="B69" s="6" t="s">
        <v>186</v>
      </c>
      <c r="C69" s="7"/>
      <c r="D69" s="7"/>
      <c r="E69" s="7"/>
      <c r="F69" s="7"/>
      <c r="G69" s="7"/>
      <c r="H69" s="13"/>
      <c r="I69" s="13">
        <f t="shared" si="0"/>
        <v>0</v>
      </c>
      <c r="J69" s="13">
        <f t="shared" ref="J69:K69" si="63">I69*6/100+I69</f>
        <v>0</v>
      </c>
      <c r="K69" s="13">
        <f t="shared" si="63"/>
        <v>0</v>
      </c>
    </row>
    <row r="70" spans="1:11" x14ac:dyDescent="0.25">
      <c r="A70" s="5"/>
      <c r="B70" s="6" t="s">
        <v>187</v>
      </c>
      <c r="C70" s="7"/>
      <c r="D70" s="7"/>
      <c r="E70" s="7"/>
      <c r="F70" s="7"/>
      <c r="G70" s="7"/>
      <c r="H70" s="13"/>
      <c r="I70" s="13">
        <f t="shared" si="0"/>
        <v>0</v>
      </c>
      <c r="J70" s="13">
        <f t="shared" ref="J70:K70" si="64">I70*6/100+I70</f>
        <v>0</v>
      </c>
      <c r="K70" s="13">
        <f t="shared" si="64"/>
        <v>0</v>
      </c>
    </row>
    <row r="71" spans="1:11" x14ac:dyDescent="0.25">
      <c r="A71" s="9"/>
      <c r="B71" s="10"/>
      <c r="C71" s="11"/>
      <c r="D71" s="11"/>
      <c r="E71" s="11"/>
      <c r="F71" s="11"/>
      <c r="G71" s="11"/>
      <c r="H71" s="13"/>
      <c r="I71" s="13">
        <f t="shared" ref="I71:I136" si="65">C71+H71</f>
        <v>0</v>
      </c>
      <c r="J71" s="13">
        <f t="shared" ref="J71:K71" si="66">I71*6/100+I71</f>
        <v>0</v>
      </c>
      <c r="K71" s="13">
        <f t="shared" si="66"/>
        <v>0</v>
      </c>
    </row>
    <row r="72" spans="1:11" s="18" customFormat="1" x14ac:dyDescent="0.25">
      <c r="A72" s="15" t="s">
        <v>318</v>
      </c>
      <c r="B72" s="16" t="s">
        <v>195</v>
      </c>
      <c r="C72" s="17">
        <v>8500000</v>
      </c>
      <c r="D72" s="17">
        <v>590601.52</v>
      </c>
      <c r="E72" s="17">
        <v>3569843.94</v>
      </c>
      <c r="F72" s="17">
        <v>4930156.0599999996</v>
      </c>
      <c r="G72" s="17">
        <v>41.99</v>
      </c>
      <c r="H72" s="19">
        <v>-349669.01</v>
      </c>
      <c r="I72" s="19">
        <f t="shared" si="65"/>
        <v>8150330.9900000002</v>
      </c>
      <c r="J72" s="13">
        <f t="shared" ref="J72:K72" si="67">I72*6/100+I72</f>
        <v>8639350.8494000006</v>
      </c>
      <c r="K72" s="13">
        <f t="shared" si="67"/>
        <v>9157711.9003640004</v>
      </c>
    </row>
    <row r="73" spans="1:11" x14ac:dyDescent="0.25">
      <c r="A73" s="9"/>
      <c r="B73" s="10"/>
      <c r="C73" s="11"/>
      <c r="D73" s="11"/>
      <c r="E73" s="11"/>
      <c r="F73" s="11"/>
      <c r="G73" s="11"/>
      <c r="H73" s="13"/>
      <c r="I73" s="13">
        <f t="shared" si="65"/>
        <v>0</v>
      </c>
      <c r="J73" s="13">
        <f t="shared" ref="J73:K73" si="68">I73*6/100+I73</f>
        <v>0</v>
      </c>
      <c r="K73" s="13">
        <f t="shared" si="68"/>
        <v>0</v>
      </c>
    </row>
    <row r="74" spans="1:11" x14ac:dyDescent="0.25">
      <c r="A74" s="5"/>
      <c r="B74" s="6" t="s">
        <v>196</v>
      </c>
      <c r="C74" s="7">
        <v>8500000</v>
      </c>
      <c r="D74" s="7">
        <v>590601.52</v>
      </c>
      <c r="E74" s="7">
        <v>3569843.94</v>
      </c>
      <c r="F74" s="7">
        <v>4930156.0599999996</v>
      </c>
      <c r="G74" s="7">
        <v>41.99</v>
      </c>
      <c r="H74" s="13">
        <f>H72</f>
        <v>-349669.01</v>
      </c>
      <c r="I74" s="13">
        <f t="shared" si="65"/>
        <v>8150330.9900000002</v>
      </c>
      <c r="J74" s="13">
        <f t="shared" ref="J74:K74" si="69">I74*6/100+I74</f>
        <v>8639350.8494000006</v>
      </c>
      <c r="K74" s="13">
        <f t="shared" si="69"/>
        <v>9157711.9003640004</v>
      </c>
    </row>
    <row r="75" spans="1:11" x14ac:dyDescent="0.25">
      <c r="A75" s="5"/>
      <c r="B75" s="6"/>
      <c r="C75" s="7"/>
      <c r="D75" s="7"/>
      <c r="E75" s="7"/>
      <c r="F75" s="7"/>
      <c r="G75" s="7"/>
      <c r="H75" s="13"/>
      <c r="I75" s="13">
        <f t="shared" si="65"/>
        <v>0</v>
      </c>
      <c r="J75" s="13">
        <f t="shared" ref="J75:K75" si="70">I75*6/100+I75</f>
        <v>0</v>
      </c>
      <c r="K75" s="13">
        <f t="shared" si="70"/>
        <v>0</v>
      </c>
    </row>
    <row r="76" spans="1:11" x14ac:dyDescent="0.25">
      <c r="A76" s="5"/>
      <c r="B76" s="6" t="s">
        <v>205</v>
      </c>
      <c r="C76" s="7"/>
      <c r="D76" s="7"/>
      <c r="E76" s="7"/>
      <c r="F76" s="7"/>
      <c r="G76" s="7"/>
      <c r="H76" s="13"/>
      <c r="I76" s="13">
        <f t="shared" si="65"/>
        <v>0</v>
      </c>
      <c r="J76" s="13">
        <f t="shared" ref="J76:K76" si="71">I76*6/100+I76</f>
        <v>0</v>
      </c>
      <c r="K76" s="13">
        <f t="shared" si="71"/>
        <v>0</v>
      </c>
    </row>
    <row r="77" spans="1:11" x14ac:dyDescent="0.25">
      <c r="A77" s="9"/>
      <c r="B77" s="10"/>
      <c r="C77" s="11"/>
      <c r="D77" s="11"/>
      <c r="E77" s="11"/>
      <c r="F77" s="11"/>
      <c r="G77" s="11"/>
      <c r="H77" s="13"/>
      <c r="I77" s="13">
        <f t="shared" si="65"/>
        <v>0</v>
      </c>
      <c r="J77" s="13">
        <f t="shared" ref="J77:K77" si="72">I77*6/100+I77</f>
        <v>0</v>
      </c>
      <c r="K77" s="13">
        <f t="shared" si="72"/>
        <v>0</v>
      </c>
    </row>
    <row r="78" spans="1:11" x14ac:dyDescent="0.25">
      <c r="A78" s="9" t="s">
        <v>319</v>
      </c>
      <c r="B78" s="10" t="s">
        <v>211</v>
      </c>
      <c r="C78" s="11">
        <v>380000</v>
      </c>
      <c r="D78" s="11">
        <v>0</v>
      </c>
      <c r="E78" s="11">
        <v>1109.81</v>
      </c>
      <c r="F78" s="11">
        <v>378890.19</v>
      </c>
      <c r="G78" s="11">
        <v>0.28999999999999998</v>
      </c>
      <c r="H78" s="13"/>
      <c r="I78" s="13">
        <f t="shared" si="65"/>
        <v>380000</v>
      </c>
      <c r="J78" s="13">
        <f t="shared" ref="J78:K78" si="73">I78*6/100+I78</f>
        <v>402800</v>
      </c>
      <c r="K78" s="13">
        <f t="shared" si="73"/>
        <v>426968</v>
      </c>
    </row>
    <row r="79" spans="1:11" x14ac:dyDescent="0.25">
      <c r="A79" s="9" t="s">
        <v>320</v>
      </c>
      <c r="B79" s="10" t="s">
        <v>211</v>
      </c>
      <c r="C79" s="11">
        <v>150000</v>
      </c>
      <c r="D79" s="11">
        <v>0</v>
      </c>
      <c r="E79" s="11">
        <v>149094.48000000001</v>
      </c>
      <c r="F79" s="11">
        <v>905.52</v>
      </c>
      <c r="G79" s="11">
        <v>99.39</v>
      </c>
      <c r="H79" s="13"/>
      <c r="I79" s="13">
        <f t="shared" si="65"/>
        <v>150000</v>
      </c>
      <c r="J79" s="13">
        <f t="shared" ref="J79:K79" si="74">I79*6/100+I79</f>
        <v>159000</v>
      </c>
      <c r="K79" s="13">
        <f t="shared" si="74"/>
        <v>168540</v>
      </c>
    </row>
    <row r="80" spans="1:11" s="18" customFormat="1" x14ac:dyDescent="0.25">
      <c r="A80" s="15" t="s">
        <v>321</v>
      </c>
      <c r="B80" s="16" t="s">
        <v>212</v>
      </c>
      <c r="C80" s="17">
        <v>200000</v>
      </c>
      <c r="D80" s="17">
        <v>43850.87</v>
      </c>
      <c r="E80" s="17">
        <v>109204.4</v>
      </c>
      <c r="F80" s="17">
        <v>90795.6</v>
      </c>
      <c r="G80" s="17">
        <v>54.6</v>
      </c>
      <c r="H80" s="19">
        <v>40000</v>
      </c>
      <c r="I80" s="19">
        <f t="shared" si="65"/>
        <v>240000</v>
      </c>
      <c r="J80" s="13">
        <f t="shared" ref="J80:K80" si="75">I80*6/100+I80</f>
        <v>254400</v>
      </c>
      <c r="K80" s="13">
        <f t="shared" si="75"/>
        <v>269664</v>
      </c>
    </row>
    <row r="81" spans="1:11" x14ac:dyDescent="0.25">
      <c r="A81" s="9"/>
      <c r="B81" s="10"/>
      <c r="C81" s="11"/>
      <c r="D81" s="11"/>
      <c r="E81" s="11"/>
      <c r="F81" s="11"/>
      <c r="G81" s="11"/>
      <c r="H81" s="13"/>
      <c r="I81" s="13">
        <f t="shared" si="65"/>
        <v>0</v>
      </c>
      <c r="J81" s="13">
        <f t="shared" ref="J81:K81" si="76">I81*6/100+I81</f>
        <v>0</v>
      </c>
      <c r="K81" s="13">
        <f t="shared" si="76"/>
        <v>0</v>
      </c>
    </row>
    <row r="82" spans="1:11" x14ac:dyDescent="0.25">
      <c r="A82" s="5"/>
      <c r="B82" s="6" t="s">
        <v>216</v>
      </c>
      <c r="C82" s="7">
        <v>730000</v>
      </c>
      <c r="D82" s="7">
        <v>43850.87</v>
      </c>
      <c r="E82" s="7">
        <v>259408.69</v>
      </c>
      <c r="F82" s="7">
        <v>470591.31</v>
      </c>
      <c r="G82" s="7">
        <v>35.53</v>
      </c>
      <c r="H82" s="13">
        <f>SUM(H78:H80)</f>
        <v>40000</v>
      </c>
      <c r="I82" s="13">
        <f t="shared" si="65"/>
        <v>770000</v>
      </c>
      <c r="J82" s="13">
        <f t="shared" ref="J82:K82" si="77">I82*6/100+I82</f>
        <v>816200</v>
      </c>
      <c r="K82" s="13">
        <f t="shared" si="77"/>
        <v>865172</v>
      </c>
    </row>
    <row r="83" spans="1:11" x14ac:dyDescent="0.25">
      <c r="A83" s="5"/>
      <c r="B83" s="6"/>
      <c r="C83" s="7"/>
      <c r="D83" s="7"/>
      <c r="E83" s="7"/>
      <c r="F83" s="7"/>
      <c r="G83" s="7"/>
      <c r="H83" s="13"/>
      <c r="I83" s="13">
        <f t="shared" si="65"/>
        <v>0</v>
      </c>
      <c r="J83" s="13">
        <f t="shared" ref="J83:K83" si="78">I83*6/100+I83</f>
        <v>0</v>
      </c>
      <c r="K83" s="13">
        <f t="shared" si="78"/>
        <v>0</v>
      </c>
    </row>
    <row r="84" spans="1:11" x14ac:dyDescent="0.25">
      <c r="A84" s="5"/>
      <c r="B84" s="6" t="s">
        <v>217</v>
      </c>
      <c r="C84" s="7">
        <v>9230000</v>
      </c>
      <c r="D84" s="7">
        <v>634452.39</v>
      </c>
      <c r="E84" s="7">
        <v>3829252.63</v>
      </c>
      <c r="F84" s="7">
        <v>5400747.3700000001</v>
      </c>
      <c r="G84" s="7">
        <v>41.48</v>
      </c>
      <c r="H84" s="13">
        <f>H74+H82</f>
        <v>-309669.01</v>
      </c>
      <c r="I84" s="13">
        <f t="shared" si="65"/>
        <v>8920330.9900000002</v>
      </c>
      <c r="J84" s="13">
        <f t="shared" ref="J84:K84" si="79">I84*6/100+I84</f>
        <v>9455550.8494000006</v>
      </c>
      <c r="K84" s="13">
        <f t="shared" si="79"/>
        <v>10022883.900364</v>
      </c>
    </row>
    <row r="85" spans="1:11" x14ac:dyDescent="0.25">
      <c r="A85" s="5"/>
      <c r="B85" s="6"/>
      <c r="C85" s="7"/>
      <c r="D85" s="7"/>
      <c r="E85" s="7"/>
      <c r="F85" s="7"/>
      <c r="G85" s="7"/>
      <c r="H85" s="13"/>
      <c r="I85" s="13">
        <f t="shared" si="65"/>
        <v>0</v>
      </c>
      <c r="J85" s="13">
        <f t="shared" ref="J85:K85" si="80">I85*6/100+I85</f>
        <v>0</v>
      </c>
      <c r="K85" s="13">
        <f t="shared" si="80"/>
        <v>0</v>
      </c>
    </row>
    <row r="86" spans="1:11" x14ac:dyDescent="0.25">
      <c r="A86" s="5"/>
      <c r="B86" s="6" t="s">
        <v>218</v>
      </c>
      <c r="C86" s="7"/>
      <c r="D86" s="7"/>
      <c r="E86" s="7"/>
      <c r="F86" s="7"/>
      <c r="G86" s="7"/>
      <c r="H86" s="13"/>
      <c r="I86" s="13">
        <f t="shared" si="65"/>
        <v>0</v>
      </c>
      <c r="J86" s="13">
        <f t="shared" ref="J86:K86" si="81">I86*6/100+I86</f>
        <v>0</v>
      </c>
      <c r="K86" s="13">
        <f t="shared" si="81"/>
        <v>0</v>
      </c>
    </row>
    <row r="87" spans="1:11" x14ac:dyDescent="0.25">
      <c r="A87" s="9"/>
      <c r="B87" s="10"/>
      <c r="C87" s="11"/>
      <c r="D87" s="11"/>
      <c r="E87" s="11"/>
      <c r="F87" s="11"/>
      <c r="G87" s="11"/>
      <c r="H87" s="13"/>
      <c r="I87" s="13">
        <f t="shared" si="65"/>
        <v>0</v>
      </c>
      <c r="J87" s="13">
        <f t="shared" ref="J87:K87" si="82">I87*6/100+I87</f>
        <v>0</v>
      </c>
      <c r="K87" s="13">
        <f t="shared" si="82"/>
        <v>0</v>
      </c>
    </row>
    <row r="88" spans="1:11" s="18" customFormat="1" x14ac:dyDescent="0.25">
      <c r="A88" s="15" t="s">
        <v>322</v>
      </c>
      <c r="B88" s="16" t="s">
        <v>228</v>
      </c>
      <c r="C88" s="17">
        <v>400000</v>
      </c>
      <c r="D88" s="17">
        <v>0</v>
      </c>
      <c r="E88" s="17">
        <v>111004.94</v>
      </c>
      <c r="F88" s="17">
        <v>288995.06</v>
      </c>
      <c r="G88" s="17">
        <v>27.75</v>
      </c>
      <c r="H88" s="19">
        <v>250000</v>
      </c>
      <c r="I88" s="19">
        <f t="shared" si="65"/>
        <v>650000</v>
      </c>
      <c r="J88" s="13">
        <f t="shared" ref="J88:K88" si="83">I88*6/100+I88</f>
        <v>689000</v>
      </c>
      <c r="K88" s="13">
        <f t="shared" si="83"/>
        <v>730340</v>
      </c>
    </row>
    <row r="89" spans="1:11" s="18" customFormat="1" x14ac:dyDescent="0.25">
      <c r="A89" s="15" t="s">
        <v>323</v>
      </c>
      <c r="B89" s="16" t="s">
        <v>229</v>
      </c>
      <c r="C89" s="17">
        <v>417794</v>
      </c>
      <c r="D89" s="17">
        <v>346.09</v>
      </c>
      <c r="E89" s="17">
        <v>414472.74</v>
      </c>
      <c r="F89" s="17">
        <v>3321.26</v>
      </c>
      <c r="G89" s="17">
        <v>99.2</v>
      </c>
      <c r="H89" s="19">
        <v>250000</v>
      </c>
      <c r="I89" s="19">
        <f t="shared" si="65"/>
        <v>667794</v>
      </c>
      <c r="J89" s="13">
        <f t="shared" ref="J89:K89" si="84">I89*6/100+I89</f>
        <v>707861.64</v>
      </c>
      <c r="K89" s="13">
        <f t="shared" si="84"/>
        <v>750333.33840000001</v>
      </c>
    </row>
    <row r="90" spans="1:11" x14ac:dyDescent="0.25">
      <c r="A90" s="9" t="s">
        <v>324</v>
      </c>
      <c r="B90" s="10" t="s">
        <v>231</v>
      </c>
      <c r="C90" s="11">
        <v>2000</v>
      </c>
      <c r="D90" s="11">
        <v>0</v>
      </c>
      <c r="E90" s="11">
        <v>0</v>
      </c>
      <c r="F90" s="11">
        <v>2000</v>
      </c>
      <c r="G90" s="11">
        <v>0</v>
      </c>
      <c r="H90" s="13"/>
      <c r="I90" s="13">
        <f t="shared" si="65"/>
        <v>2000</v>
      </c>
      <c r="J90" s="13">
        <f t="shared" ref="J90:K90" si="85">I90*6/100+I90</f>
        <v>2120</v>
      </c>
      <c r="K90" s="13">
        <f t="shared" si="85"/>
        <v>2247.1999999999998</v>
      </c>
    </row>
    <row r="91" spans="1:11" x14ac:dyDescent="0.25">
      <c r="A91" s="9" t="s">
        <v>325</v>
      </c>
      <c r="B91" s="10" t="s">
        <v>237</v>
      </c>
      <c r="C91" s="11">
        <v>221130</v>
      </c>
      <c r="D91" s="11">
        <v>0</v>
      </c>
      <c r="E91" s="11">
        <v>106754</v>
      </c>
      <c r="F91" s="11">
        <v>114376</v>
      </c>
      <c r="G91" s="11">
        <v>48.27</v>
      </c>
      <c r="H91" s="13"/>
      <c r="I91" s="13">
        <f t="shared" si="65"/>
        <v>221130</v>
      </c>
      <c r="J91" s="13">
        <f t="shared" ref="J91:K91" si="86">I91*6/100+I91</f>
        <v>234397.8</v>
      </c>
      <c r="K91" s="13">
        <f t="shared" si="86"/>
        <v>248461.66799999998</v>
      </c>
    </row>
    <row r="92" spans="1:11" x14ac:dyDescent="0.25">
      <c r="A92" s="9" t="s">
        <v>326</v>
      </c>
      <c r="B92" s="10" t="s">
        <v>243</v>
      </c>
      <c r="C92" s="11">
        <v>0</v>
      </c>
      <c r="D92" s="11">
        <v>5739.59</v>
      </c>
      <c r="E92" s="11">
        <v>30104.6</v>
      </c>
      <c r="F92" s="11">
        <v>-30104.6</v>
      </c>
      <c r="G92" s="11">
        <v>0</v>
      </c>
      <c r="H92" s="13"/>
      <c r="I92" s="13">
        <f t="shared" si="65"/>
        <v>0</v>
      </c>
      <c r="J92" s="13">
        <f t="shared" ref="J92:K92" si="87">I92*6/100+I92</f>
        <v>0</v>
      </c>
      <c r="K92" s="13">
        <f t="shared" si="87"/>
        <v>0</v>
      </c>
    </row>
    <row r="93" spans="1:11" x14ac:dyDescent="0.25">
      <c r="A93" s="9" t="s">
        <v>327</v>
      </c>
      <c r="B93" s="10" t="s">
        <v>244</v>
      </c>
      <c r="C93" s="11">
        <v>175000</v>
      </c>
      <c r="D93" s="11">
        <v>11165.23</v>
      </c>
      <c r="E93" s="11">
        <v>55899.3</v>
      </c>
      <c r="F93" s="11">
        <v>119100.7</v>
      </c>
      <c r="G93" s="11">
        <v>31.94</v>
      </c>
      <c r="H93" s="13"/>
      <c r="I93" s="13">
        <f t="shared" si="65"/>
        <v>175000</v>
      </c>
      <c r="J93" s="13">
        <f t="shared" ref="J93:K93" si="88">I93*6/100+I93</f>
        <v>185500</v>
      </c>
      <c r="K93" s="13">
        <f t="shared" si="88"/>
        <v>196630</v>
      </c>
    </row>
    <row r="94" spans="1:11" s="18" customFormat="1" x14ac:dyDescent="0.25">
      <c r="A94" s="15" t="s">
        <v>328</v>
      </c>
      <c r="B94" s="16" t="s">
        <v>244</v>
      </c>
      <c r="C94" s="17">
        <v>174263</v>
      </c>
      <c r="D94" s="17">
        <v>49357.46</v>
      </c>
      <c r="E94" s="17">
        <v>67630.95</v>
      </c>
      <c r="F94" s="17">
        <v>106632.05</v>
      </c>
      <c r="G94" s="17">
        <v>38.799999999999997</v>
      </c>
      <c r="H94" s="19">
        <v>80000</v>
      </c>
      <c r="I94" s="19">
        <f t="shared" si="65"/>
        <v>254263</v>
      </c>
      <c r="J94" s="13">
        <f t="shared" ref="J94:K94" si="89">I94*6/100+I94</f>
        <v>269518.78000000003</v>
      </c>
      <c r="K94" s="13">
        <f t="shared" si="89"/>
        <v>285689.90680000006</v>
      </c>
    </row>
    <row r="95" spans="1:11" x14ac:dyDescent="0.25">
      <c r="A95" s="9" t="s">
        <v>329</v>
      </c>
      <c r="B95" s="10" t="s">
        <v>246</v>
      </c>
      <c r="C95" s="11">
        <v>600000</v>
      </c>
      <c r="D95" s="11">
        <v>0</v>
      </c>
      <c r="E95" s="11">
        <v>330488</v>
      </c>
      <c r="F95" s="11">
        <v>269512</v>
      </c>
      <c r="G95" s="11">
        <v>55.08</v>
      </c>
      <c r="H95" s="13"/>
      <c r="I95" s="13">
        <f t="shared" si="65"/>
        <v>600000</v>
      </c>
      <c r="J95" s="13">
        <f t="shared" ref="J95:K95" si="90">I95*6/100+I95</f>
        <v>636000</v>
      </c>
      <c r="K95" s="13">
        <f t="shared" si="90"/>
        <v>674160</v>
      </c>
    </row>
    <row r="96" spans="1:11" x14ac:dyDescent="0.25">
      <c r="A96" s="9" t="s">
        <v>330</v>
      </c>
      <c r="B96" s="10" t="s">
        <v>247</v>
      </c>
      <c r="C96" s="11">
        <v>121731</v>
      </c>
      <c r="D96" s="11">
        <v>9219.32</v>
      </c>
      <c r="E96" s="11">
        <v>42393.54</v>
      </c>
      <c r="F96" s="11">
        <v>79337.460000000006</v>
      </c>
      <c r="G96" s="11">
        <v>34.82</v>
      </c>
      <c r="H96" s="13"/>
      <c r="I96" s="13">
        <f t="shared" si="65"/>
        <v>121731</v>
      </c>
      <c r="J96" s="13">
        <f t="shared" ref="J96:K96" si="91">I96*6/100+I96</f>
        <v>129034.86</v>
      </c>
      <c r="K96" s="13">
        <f t="shared" si="91"/>
        <v>136776.9516</v>
      </c>
    </row>
    <row r="97" spans="1:11" x14ac:dyDescent="0.25">
      <c r="A97" s="9"/>
      <c r="B97" s="10"/>
      <c r="C97" s="11"/>
      <c r="D97" s="11"/>
      <c r="E97" s="11"/>
      <c r="F97" s="11"/>
      <c r="G97" s="11"/>
      <c r="H97" s="13"/>
      <c r="I97" s="13">
        <f t="shared" si="65"/>
        <v>0</v>
      </c>
      <c r="J97" s="13">
        <f t="shared" ref="J97:K97" si="92">I97*6/100+I97</f>
        <v>0</v>
      </c>
      <c r="K97" s="13">
        <f t="shared" si="92"/>
        <v>0</v>
      </c>
    </row>
    <row r="98" spans="1:11" x14ac:dyDescent="0.25">
      <c r="A98" s="5"/>
      <c r="B98" s="6" t="s">
        <v>250</v>
      </c>
      <c r="C98" s="7">
        <v>2111918</v>
      </c>
      <c r="D98" s="7">
        <v>75827.69</v>
      </c>
      <c r="E98" s="7">
        <v>1158748.07</v>
      </c>
      <c r="F98" s="7">
        <v>953169.93</v>
      </c>
      <c r="G98" s="7">
        <v>54.86</v>
      </c>
      <c r="H98" s="13">
        <f>SUM(H88:H96)</f>
        <v>580000</v>
      </c>
      <c r="I98" s="13">
        <f t="shared" si="65"/>
        <v>2691918</v>
      </c>
      <c r="J98" s="13">
        <f t="shared" ref="J98:K98" si="93">I98*6/100+I98</f>
        <v>2853433.08</v>
      </c>
      <c r="K98" s="13">
        <f t="shared" si="93"/>
        <v>3024639.0648000003</v>
      </c>
    </row>
    <row r="99" spans="1:11" x14ac:dyDescent="0.25">
      <c r="A99" s="5"/>
      <c r="B99" s="6"/>
      <c r="C99" s="7"/>
      <c r="D99" s="7"/>
      <c r="E99" s="7"/>
      <c r="F99" s="7"/>
      <c r="G99" s="7"/>
      <c r="H99" s="13"/>
      <c r="I99" s="13">
        <f t="shared" si="65"/>
        <v>0</v>
      </c>
      <c r="J99" s="13">
        <f t="shared" ref="J99:K99" si="94">I99*6/100+I99</f>
        <v>0</v>
      </c>
      <c r="K99" s="13">
        <f t="shared" si="94"/>
        <v>0</v>
      </c>
    </row>
    <row r="100" spans="1:11" x14ac:dyDescent="0.25">
      <c r="A100" s="5"/>
      <c r="B100" s="6" t="s">
        <v>251</v>
      </c>
      <c r="C100" s="7"/>
      <c r="D100" s="7"/>
      <c r="E100" s="7"/>
      <c r="F100" s="7"/>
      <c r="G100" s="7"/>
      <c r="H100" s="13"/>
      <c r="I100" s="13">
        <f t="shared" si="65"/>
        <v>0</v>
      </c>
      <c r="J100" s="13">
        <f t="shared" ref="J100:K100" si="95">I100*6/100+I100</f>
        <v>0</v>
      </c>
      <c r="K100" s="13">
        <f t="shared" si="95"/>
        <v>0</v>
      </c>
    </row>
    <row r="101" spans="1:11" x14ac:dyDescent="0.25">
      <c r="A101" s="9"/>
      <c r="B101" s="10"/>
      <c r="C101" s="11"/>
      <c r="D101" s="11"/>
      <c r="E101" s="11"/>
      <c r="F101" s="11"/>
      <c r="G101" s="11"/>
      <c r="H101" s="13"/>
      <c r="I101" s="13">
        <f t="shared" si="65"/>
        <v>0</v>
      </c>
      <c r="J101" s="13">
        <f t="shared" ref="J101:K101" si="96">I101*6/100+I101</f>
        <v>0</v>
      </c>
      <c r="K101" s="13">
        <f t="shared" si="96"/>
        <v>0</v>
      </c>
    </row>
    <row r="102" spans="1:11" s="18" customFormat="1" x14ac:dyDescent="0.25">
      <c r="A102" s="15" t="s">
        <v>331</v>
      </c>
      <c r="B102" s="16" t="s">
        <v>252</v>
      </c>
      <c r="C102" s="17">
        <v>501916</v>
      </c>
      <c r="D102" s="17">
        <v>0</v>
      </c>
      <c r="E102" s="17">
        <v>193507.24</v>
      </c>
      <c r="F102" s="17">
        <v>308408.76</v>
      </c>
      <c r="G102" s="17">
        <v>38.549999999999997</v>
      </c>
      <c r="H102" s="19">
        <v>120000</v>
      </c>
      <c r="I102" s="19">
        <f t="shared" si="65"/>
        <v>621916</v>
      </c>
      <c r="J102" s="13">
        <f t="shared" ref="J102:K102" si="97">I102*6/100+I102</f>
        <v>659230.96</v>
      </c>
      <c r="K102" s="13">
        <f t="shared" si="97"/>
        <v>698784.81759999995</v>
      </c>
    </row>
    <row r="103" spans="1:11" s="18" customFormat="1" x14ac:dyDescent="0.25">
      <c r="A103" s="15" t="s">
        <v>332</v>
      </c>
      <c r="B103" s="16" t="s">
        <v>253</v>
      </c>
      <c r="C103" s="17">
        <v>300000</v>
      </c>
      <c r="D103" s="17">
        <v>41485.730000000003</v>
      </c>
      <c r="E103" s="17">
        <v>255153.64</v>
      </c>
      <c r="F103" s="17">
        <v>44846.36</v>
      </c>
      <c r="G103" s="17">
        <v>85.05</v>
      </c>
      <c r="H103" s="19">
        <v>200000</v>
      </c>
      <c r="I103" s="19">
        <f t="shared" si="65"/>
        <v>500000</v>
      </c>
      <c r="J103" s="13">
        <f t="shared" ref="J103:K103" si="98">I103*6/100+I103</f>
        <v>530000</v>
      </c>
      <c r="K103" s="13">
        <f t="shared" si="98"/>
        <v>561800</v>
      </c>
    </row>
    <row r="104" spans="1:11" x14ac:dyDescent="0.25">
      <c r="A104" s="9" t="s">
        <v>333</v>
      </c>
      <c r="B104" s="10" t="s">
        <v>254</v>
      </c>
      <c r="C104" s="11">
        <v>50000</v>
      </c>
      <c r="D104" s="11">
        <v>28108.65</v>
      </c>
      <c r="E104" s="11">
        <v>28288.65</v>
      </c>
      <c r="F104" s="11">
        <v>21711.35</v>
      </c>
      <c r="G104" s="11">
        <v>56.57</v>
      </c>
      <c r="H104" s="13"/>
      <c r="I104" s="13">
        <f t="shared" si="65"/>
        <v>50000</v>
      </c>
      <c r="J104" s="13">
        <f t="shared" ref="J104:K104" si="99">I104*6/100+I104</f>
        <v>53000</v>
      </c>
      <c r="K104" s="13">
        <f t="shared" si="99"/>
        <v>56180</v>
      </c>
    </row>
    <row r="105" spans="1:11" x14ac:dyDescent="0.25">
      <c r="A105" s="9"/>
      <c r="B105" s="10"/>
      <c r="C105" s="11"/>
      <c r="D105" s="11"/>
      <c r="E105" s="11"/>
      <c r="F105" s="11"/>
      <c r="G105" s="11"/>
      <c r="H105" s="13"/>
      <c r="I105" s="13">
        <f t="shared" si="65"/>
        <v>0</v>
      </c>
      <c r="J105" s="13">
        <f t="shared" ref="J105:K105" si="100">I105*6/100+I105</f>
        <v>0</v>
      </c>
      <c r="K105" s="13">
        <f t="shared" si="100"/>
        <v>0</v>
      </c>
    </row>
    <row r="106" spans="1:11" x14ac:dyDescent="0.25">
      <c r="A106" s="5"/>
      <c r="B106" s="6" t="s">
        <v>255</v>
      </c>
      <c r="C106" s="7">
        <v>851916</v>
      </c>
      <c r="D106" s="7">
        <v>69594.38</v>
      </c>
      <c r="E106" s="7">
        <v>476949.53</v>
      </c>
      <c r="F106" s="7">
        <v>374966.47</v>
      </c>
      <c r="G106" s="7">
        <v>55.98</v>
      </c>
      <c r="H106" s="13">
        <f>SUM(H102:H104)</f>
        <v>320000</v>
      </c>
      <c r="I106" s="13">
        <f t="shared" si="65"/>
        <v>1171916</v>
      </c>
      <c r="J106" s="13">
        <f t="shared" ref="J106:K106" si="101">I106*6/100+I106</f>
        <v>1242230.96</v>
      </c>
      <c r="K106" s="13">
        <f t="shared" si="101"/>
        <v>1316764.8176</v>
      </c>
    </row>
    <row r="107" spans="1:11" x14ac:dyDescent="0.25">
      <c r="A107" s="5"/>
      <c r="B107" s="6"/>
      <c r="C107" s="7"/>
      <c r="D107" s="7"/>
      <c r="E107" s="7"/>
      <c r="F107" s="7"/>
      <c r="G107" s="7"/>
      <c r="H107" s="13"/>
      <c r="I107" s="13">
        <f t="shared" si="65"/>
        <v>0</v>
      </c>
      <c r="J107" s="13">
        <f t="shared" ref="J107:K107" si="102">I107*6/100+I107</f>
        <v>0</v>
      </c>
      <c r="K107" s="13">
        <f t="shared" si="102"/>
        <v>0</v>
      </c>
    </row>
    <row r="108" spans="1:11" x14ac:dyDescent="0.25">
      <c r="A108" s="5"/>
      <c r="B108" s="6" t="s">
        <v>261</v>
      </c>
      <c r="C108" s="7"/>
      <c r="D108" s="7"/>
      <c r="E108" s="7"/>
      <c r="F108" s="7"/>
      <c r="G108" s="7"/>
      <c r="H108" s="13"/>
      <c r="I108" s="13">
        <f t="shared" si="65"/>
        <v>0</v>
      </c>
      <c r="J108" s="13">
        <f t="shared" ref="J108:K108" si="103">I108*6/100+I108</f>
        <v>0</v>
      </c>
      <c r="K108" s="13">
        <f t="shared" si="103"/>
        <v>0</v>
      </c>
    </row>
    <row r="109" spans="1:11" x14ac:dyDescent="0.25">
      <c r="A109" s="9"/>
      <c r="B109" s="10"/>
      <c r="C109" s="11"/>
      <c r="D109" s="11"/>
      <c r="E109" s="11"/>
      <c r="F109" s="11"/>
      <c r="G109" s="11"/>
      <c r="H109" s="13"/>
      <c r="I109" s="13">
        <f t="shared" si="65"/>
        <v>0</v>
      </c>
      <c r="J109" s="13">
        <f t="shared" ref="J109:K109" si="104">I109*6/100+I109</f>
        <v>0</v>
      </c>
      <c r="K109" s="13">
        <f t="shared" si="104"/>
        <v>0</v>
      </c>
    </row>
    <row r="110" spans="1:11" x14ac:dyDescent="0.25">
      <c r="A110" s="9" t="s">
        <v>334</v>
      </c>
      <c r="B110" s="10" t="s">
        <v>262</v>
      </c>
      <c r="C110" s="11">
        <v>400000</v>
      </c>
      <c r="D110" s="11">
        <v>78886.22</v>
      </c>
      <c r="E110" s="11">
        <v>237575.52</v>
      </c>
      <c r="F110" s="11">
        <v>162424.48000000001</v>
      </c>
      <c r="G110" s="11">
        <v>59.39</v>
      </c>
      <c r="H110" s="13"/>
      <c r="I110" s="13">
        <f t="shared" si="65"/>
        <v>400000</v>
      </c>
      <c r="J110" s="13">
        <f t="shared" ref="J110:K110" si="105">I110*6/100+I110</f>
        <v>424000</v>
      </c>
      <c r="K110" s="13">
        <f t="shared" si="105"/>
        <v>449440</v>
      </c>
    </row>
    <row r="111" spans="1:11" x14ac:dyDescent="0.25">
      <c r="A111" s="9" t="s">
        <v>335</v>
      </c>
      <c r="B111" s="10" t="s">
        <v>262</v>
      </c>
      <c r="C111" s="11">
        <v>141231</v>
      </c>
      <c r="D111" s="11">
        <v>0</v>
      </c>
      <c r="E111" s="11">
        <v>0</v>
      </c>
      <c r="F111" s="11">
        <v>141231</v>
      </c>
      <c r="G111" s="11">
        <v>0</v>
      </c>
      <c r="H111" s="13"/>
      <c r="I111" s="13">
        <f t="shared" si="65"/>
        <v>141231</v>
      </c>
      <c r="J111" s="13">
        <f t="shared" ref="J111:K111" si="106">I111*6/100+I111</f>
        <v>149704.85999999999</v>
      </c>
      <c r="K111" s="13">
        <f t="shared" si="106"/>
        <v>158687.15159999998</v>
      </c>
    </row>
    <row r="112" spans="1:11" x14ac:dyDescent="0.25">
      <c r="A112" s="9"/>
      <c r="B112" s="10"/>
      <c r="C112" s="11"/>
      <c r="D112" s="11"/>
      <c r="E112" s="11"/>
      <c r="F112" s="11"/>
      <c r="G112" s="11"/>
      <c r="H112" s="13"/>
      <c r="I112" s="13">
        <f t="shared" si="65"/>
        <v>0</v>
      </c>
      <c r="J112" s="13">
        <f t="shared" ref="J112:K112" si="107">I112*6/100+I112</f>
        <v>0</v>
      </c>
      <c r="K112" s="13">
        <f t="shared" si="107"/>
        <v>0</v>
      </c>
    </row>
    <row r="113" spans="1:11" x14ac:dyDescent="0.25">
      <c r="A113" s="5"/>
      <c r="B113" s="6" t="s">
        <v>263</v>
      </c>
      <c r="C113" s="7">
        <v>541231</v>
      </c>
      <c r="D113" s="7">
        <v>78886.22</v>
      </c>
      <c r="E113" s="7">
        <v>237575.52</v>
      </c>
      <c r="F113" s="7">
        <v>303655.48</v>
      </c>
      <c r="G113" s="7">
        <v>43.89</v>
      </c>
      <c r="H113" s="13">
        <f>SUM(H110:H111)</f>
        <v>0</v>
      </c>
      <c r="I113" s="13">
        <f t="shared" si="65"/>
        <v>541231</v>
      </c>
      <c r="J113" s="13">
        <f t="shared" ref="J113:K113" si="108">I113*6/100+I113</f>
        <v>573704.86</v>
      </c>
      <c r="K113" s="13">
        <f t="shared" si="108"/>
        <v>608127.15159999998</v>
      </c>
    </row>
    <row r="114" spans="1:11" x14ac:dyDescent="0.25">
      <c r="A114" s="5"/>
      <c r="B114" s="6"/>
      <c r="C114" s="7"/>
      <c r="D114" s="7"/>
      <c r="E114" s="7"/>
      <c r="F114" s="7"/>
      <c r="G114" s="7"/>
      <c r="H114" s="13"/>
      <c r="I114" s="13">
        <f t="shared" si="65"/>
        <v>0</v>
      </c>
      <c r="J114" s="13">
        <f t="shared" ref="J114:K114" si="109">I114*6/100+I114</f>
        <v>0</v>
      </c>
      <c r="K114" s="13">
        <f t="shared" si="109"/>
        <v>0</v>
      </c>
    </row>
    <row r="115" spans="1:11" x14ac:dyDescent="0.25">
      <c r="A115" s="5"/>
      <c r="B115" s="6" t="s">
        <v>266</v>
      </c>
      <c r="C115" s="7"/>
      <c r="D115" s="7"/>
      <c r="E115" s="7"/>
      <c r="F115" s="7"/>
      <c r="G115" s="7"/>
      <c r="H115" s="13"/>
      <c r="I115" s="13">
        <f t="shared" si="65"/>
        <v>0</v>
      </c>
      <c r="J115" s="13">
        <f t="shared" ref="J115:K115" si="110">I115*6/100+I115</f>
        <v>0</v>
      </c>
      <c r="K115" s="13">
        <f t="shared" si="110"/>
        <v>0</v>
      </c>
    </row>
    <row r="116" spans="1:11" x14ac:dyDescent="0.25">
      <c r="A116" s="9"/>
      <c r="B116" s="10"/>
      <c r="C116" s="11"/>
      <c r="D116" s="11"/>
      <c r="E116" s="11"/>
      <c r="F116" s="11"/>
      <c r="G116" s="11"/>
      <c r="H116" s="13"/>
      <c r="I116" s="13">
        <f t="shared" si="65"/>
        <v>0</v>
      </c>
      <c r="J116" s="13">
        <f t="shared" ref="J116:K116" si="111">I116*6/100+I116</f>
        <v>0</v>
      </c>
      <c r="K116" s="13">
        <f t="shared" si="111"/>
        <v>0</v>
      </c>
    </row>
    <row r="117" spans="1:11" x14ac:dyDescent="0.25">
      <c r="A117" s="9" t="s">
        <v>336</v>
      </c>
      <c r="B117" s="10" t="s">
        <v>267</v>
      </c>
      <c r="C117" s="11">
        <v>18107</v>
      </c>
      <c r="D117" s="11">
        <v>3082.69</v>
      </c>
      <c r="E117" s="11">
        <v>10181.18</v>
      </c>
      <c r="F117" s="11">
        <v>7925.82</v>
      </c>
      <c r="G117" s="11">
        <v>56.22</v>
      </c>
      <c r="H117" s="13"/>
      <c r="I117" s="13">
        <f t="shared" si="65"/>
        <v>18107</v>
      </c>
      <c r="J117" s="13">
        <f t="shared" ref="J117:K117" si="112">I117*6/100+I117</f>
        <v>19193.419999999998</v>
      </c>
      <c r="K117" s="13">
        <f t="shared" si="112"/>
        <v>20345.025199999996</v>
      </c>
    </row>
    <row r="118" spans="1:11" x14ac:dyDescent="0.25">
      <c r="A118" s="9" t="s">
        <v>337</v>
      </c>
      <c r="B118" s="10" t="s">
        <v>268</v>
      </c>
      <c r="C118" s="11">
        <v>3180</v>
      </c>
      <c r="D118" s="11">
        <v>12842.14</v>
      </c>
      <c r="E118" s="11">
        <v>38747.760000000002</v>
      </c>
      <c r="F118" s="11">
        <v>-35567.760000000002</v>
      </c>
      <c r="G118" s="11">
        <v>999.99</v>
      </c>
      <c r="H118" s="13"/>
      <c r="I118" s="13">
        <f t="shared" si="65"/>
        <v>3180</v>
      </c>
      <c r="J118" s="13">
        <f t="shared" ref="J118:K118" si="113">I118*6/100+I118</f>
        <v>3370.8</v>
      </c>
      <c r="K118" s="13">
        <f t="shared" si="113"/>
        <v>3573.0480000000002</v>
      </c>
    </row>
    <row r="119" spans="1:11" x14ac:dyDescent="0.25">
      <c r="A119" s="9" t="s">
        <v>338</v>
      </c>
      <c r="B119" s="10" t="s">
        <v>269</v>
      </c>
      <c r="C119" s="11">
        <v>3180</v>
      </c>
      <c r="D119" s="11">
        <v>35908.92</v>
      </c>
      <c r="E119" s="11">
        <v>70058.539999999994</v>
      </c>
      <c r="F119" s="11">
        <v>-66878.539999999994</v>
      </c>
      <c r="G119" s="11">
        <v>999.99</v>
      </c>
      <c r="H119" s="13"/>
      <c r="I119" s="13">
        <f t="shared" si="65"/>
        <v>3180</v>
      </c>
      <c r="J119" s="13">
        <f t="shared" ref="J119:K119" si="114">I119*6/100+I119</f>
        <v>3370.8</v>
      </c>
      <c r="K119" s="13">
        <f t="shared" si="114"/>
        <v>3573.0480000000002</v>
      </c>
    </row>
    <row r="120" spans="1:11" x14ac:dyDescent="0.25">
      <c r="A120" s="9" t="s">
        <v>339</v>
      </c>
      <c r="B120" s="10" t="s">
        <v>272</v>
      </c>
      <c r="C120" s="11">
        <v>5300</v>
      </c>
      <c r="D120" s="11">
        <v>0</v>
      </c>
      <c r="E120" s="11">
        <v>0</v>
      </c>
      <c r="F120" s="11">
        <v>5300</v>
      </c>
      <c r="G120" s="11">
        <v>0</v>
      </c>
      <c r="H120" s="13"/>
      <c r="I120" s="13">
        <f t="shared" si="65"/>
        <v>5300</v>
      </c>
      <c r="J120" s="13">
        <f t="shared" ref="J120:K120" si="115">I120*6/100+I120</f>
        <v>5618</v>
      </c>
      <c r="K120" s="13">
        <f t="shared" si="115"/>
        <v>5955.08</v>
      </c>
    </row>
    <row r="121" spans="1:11" x14ac:dyDescent="0.25">
      <c r="A121" s="9" t="s">
        <v>340</v>
      </c>
      <c r="B121" s="10" t="s">
        <v>273</v>
      </c>
      <c r="C121" s="11">
        <v>49352</v>
      </c>
      <c r="D121" s="11">
        <v>19286.830000000002</v>
      </c>
      <c r="E121" s="11">
        <v>19286.830000000002</v>
      </c>
      <c r="F121" s="11">
        <v>30065.17</v>
      </c>
      <c r="G121" s="11">
        <v>39.08</v>
      </c>
      <c r="H121" s="13"/>
      <c r="I121" s="13">
        <f t="shared" si="65"/>
        <v>49352</v>
      </c>
      <c r="J121" s="13">
        <f t="shared" ref="J121:K121" si="116">I121*6/100+I121</f>
        <v>52313.120000000003</v>
      </c>
      <c r="K121" s="13">
        <f t="shared" si="116"/>
        <v>55451.907200000001</v>
      </c>
    </row>
    <row r="122" spans="1:11" x14ac:dyDescent="0.25">
      <c r="A122" s="9" t="s">
        <v>341</v>
      </c>
      <c r="B122" s="10" t="s">
        <v>274</v>
      </c>
      <c r="C122" s="11">
        <v>0</v>
      </c>
      <c r="D122" s="11">
        <v>2365.6799999999998</v>
      </c>
      <c r="E122" s="11">
        <v>25606.560000000001</v>
      </c>
      <c r="F122" s="11">
        <v>-25606.560000000001</v>
      </c>
      <c r="G122" s="11">
        <v>0</v>
      </c>
      <c r="H122" s="13"/>
      <c r="I122" s="13">
        <f t="shared" si="65"/>
        <v>0</v>
      </c>
      <c r="J122" s="13">
        <f t="shared" ref="J122:K122" si="117">I122*6/100+I122</f>
        <v>0</v>
      </c>
      <c r="K122" s="13">
        <f t="shared" si="117"/>
        <v>0</v>
      </c>
    </row>
    <row r="123" spans="1:11" x14ac:dyDescent="0.25">
      <c r="A123" s="9" t="s">
        <v>342</v>
      </c>
      <c r="B123" s="10" t="s">
        <v>275</v>
      </c>
      <c r="C123" s="11">
        <v>39122</v>
      </c>
      <c r="D123" s="11">
        <v>0</v>
      </c>
      <c r="E123" s="11">
        <v>0</v>
      </c>
      <c r="F123" s="11">
        <v>39122</v>
      </c>
      <c r="G123" s="11">
        <v>0</v>
      </c>
      <c r="H123" s="13"/>
      <c r="I123" s="13">
        <f t="shared" si="65"/>
        <v>39122</v>
      </c>
      <c r="J123" s="13">
        <f t="shared" ref="J123:K123" si="118">I123*6/100+I123</f>
        <v>41469.32</v>
      </c>
      <c r="K123" s="13">
        <f t="shared" si="118"/>
        <v>43957.479200000002</v>
      </c>
    </row>
    <row r="124" spans="1:11" x14ac:dyDescent="0.25">
      <c r="A124" s="9" t="s">
        <v>343</v>
      </c>
      <c r="B124" s="10" t="s">
        <v>276</v>
      </c>
      <c r="C124" s="11">
        <v>106769</v>
      </c>
      <c r="D124" s="11">
        <v>9631.24</v>
      </c>
      <c r="E124" s="11">
        <v>43219.96</v>
      </c>
      <c r="F124" s="11">
        <v>63549.04</v>
      </c>
      <c r="G124" s="11">
        <v>40.47</v>
      </c>
      <c r="H124" s="13"/>
      <c r="I124" s="13">
        <f t="shared" si="65"/>
        <v>106769</v>
      </c>
      <c r="J124" s="13">
        <f t="shared" ref="J124:K124" si="119">I124*6/100+I124</f>
        <v>113175.14</v>
      </c>
      <c r="K124" s="13">
        <f t="shared" si="119"/>
        <v>119965.64840000001</v>
      </c>
    </row>
    <row r="125" spans="1:11" x14ac:dyDescent="0.25">
      <c r="A125" s="9" t="s">
        <v>344</v>
      </c>
      <c r="B125" s="10" t="s">
        <v>279</v>
      </c>
      <c r="C125" s="11">
        <v>70015</v>
      </c>
      <c r="D125" s="11">
        <v>6669.21</v>
      </c>
      <c r="E125" s="11">
        <v>45619.02</v>
      </c>
      <c r="F125" s="11">
        <v>24395.98</v>
      </c>
      <c r="G125" s="11">
        <v>65.150000000000006</v>
      </c>
      <c r="H125" s="13"/>
      <c r="I125" s="13">
        <f t="shared" si="65"/>
        <v>70015</v>
      </c>
      <c r="J125" s="13">
        <f t="shared" ref="J125:K125" si="120">I125*6/100+I125</f>
        <v>74215.899999999994</v>
      </c>
      <c r="K125" s="13">
        <f t="shared" si="120"/>
        <v>78668.853999999992</v>
      </c>
    </row>
    <row r="126" spans="1:11" x14ac:dyDescent="0.25">
      <c r="A126" s="9"/>
      <c r="B126" s="10"/>
      <c r="C126" s="11"/>
      <c r="D126" s="11"/>
      <c r="E126" s="11"/>
      <c r="F126" s="11"/>
      <c r="G126" s="11"/>
      <c r="H126" s="13"/>
      <c r="I126" s="13">
        <f t="shared" si="65"/>
        <v>0</v>
      </c>
      <c r="J126" s="13">
        <f t="shared" ref="J126:K126" si="121">I126*6/100+I126</f>
        <v>0</v>
      </c>
      <c r="K126" s="13">
        <f t="shared" si="121"/>
        <v>0</v>
      </c>
    </row>
    <row r="127" spans="1:11" x14ac:dyDescent="0.25">
      <c r="A127" s="5"/>
      <c r="B127" s="6" t="s">
        <v>280</v>
      </c>
      <c r="C127" s="7">
        <v>295025</v>
      </c>
      <c r="D127" s="7">
        <v>89786.71</v>
      </c>
      <c r="E127" s="7">
        <v>252719.85</v>
      </c>
      <c r="F127" s="7">
        <v>42305.15</v>
      </c>
      <c r="G127" s="7">
        <v>85.66</v>
      </c>
      <c r="H127" s="13">
        <f>SUM(H117:H125)</f>
        <v>0</v>
      </c>
      <c r="I127" s="13">
        <f t="shared" si="65"/>
        <v>295025</v>
      </c>
      <c r="J127" s="13">
        <f t="shared" ref="J127:K127" si="122">I127*6/100+I127</f>
        <v>312726.5</v>
      </c>
      <c r="K127" s="13">
        <f t="shared" si="122"/>
        <v>331490.09000000003</v>
      </c>
    </row>
    <row r="128" spans="1:11" x14ac:dyDescent="0.25">
      <c r="A128" s="5"/>
      <c r="B128" s="6"/>
      <c r="C128" s="7"/>
      <c r="D128" s="7"/>
      <c r="E128" s="7"/>
      <c r="F128" s="7"/>
      <c r="G128" s="7"/>
      <c r="H128" s="13"/>
      <c r="I128" s="13">
        <f t="shared" si="65"/>
        <v>0</v>
      </c>
      <c r="J128" s="13">
        <f t="shared" ref="J128:K128" si="123">I128*6/100+I128</f>
        <v>0</v>
      </c>
      <c r="K128" s="13">
        <f t="shared" si="123"/>
        <v>0</v>
      </c>
    </row>
    <row r="129" spans="1:11" x14ac:dyDescent="0.25">
      <c r="A129" s="5"/>
      <c r="B129" s="6" t="s">
        <v>281</v>
      </c>
      <c r="C129" s="7">
        <v>22167703</v>
      </c>
      <c r="D129" s="7">
        <v>1652183.52</v>
      </c>
      <c r="E129" s="7">
        <v>9685537.4100000001</v>
      </c>
      <c r="F129" s="7">
        <v>12482165.59</v>
      </c>
      <c r="G129" s="7">
        <v>43.69</v>
      </c>
      <c r="H129" s="13">
        <f>H67+H84+H98+H106+H113+H127</f>
        <v>701758.15</v>
      </c>
      <c r="I129" s="13">
        <f t="shared" si="65"/>
        <v>22869461.149999999</v>
      </c>
      <c r="J129" s="13">
        <f>J67+J84+J98+J106+J113+J127</f>
        <v>24241628.818999998</v>
      </c>
      <c r="K129" s="13">
        <f>K67+K84+K98+K106+K113+K127</f>
        <v>25696126.548140001</v>
      </c>
    </row>
    <row r="130" spans="1:11" x14ac:dyDescent="0.25">
      <c r="A130" s="9"/>
      <c r="B130" s="10"/>
      <c r="C130" s="11"/>
      <c r="D130" s="11"/>
      <c r="E130" s="11"/>
      <c r="F130" s="11"/>
      <c r="G130" s="11"/>
      <c r="H130" s="13"/>
      <c r="I130" s="13">
        <f t="shared" si="65"/>
        <v>0</v>
      </c>
      <c r="J130" s="13">
        <f t="shared" ref="J130:K130" si="124">I130*6/100+I130</f>
        <v>0</v>
      </c>
      <c r="K130" s="13">
        <f t="shared" si="124"/>
        <v>0</v>
      </c>
    </row>
    <row r="131" spans="1:11" x14ac:dyDescent="0.25">
      <c r="A131" s="5"/>
      <c r="B131" s="6" t="s">
        <v>283</v>
      </c>
      <c r="C131" s="7"/>
      <c r="D131" s="7"/>
      <c r="E131" s="7"/>
      <c r="F131" s="7"/>
      <c r="G131" s="7"/>
      <c r="H131" s="13"/>
      <c r="I131" s="13">
        <f t="shared" si="65"/>
        <v>0</v>
      </c>
      <c r="J131" s="13">
        <f t="shared" ref="J131:K131" si="125">I131*6/100+I131</f>
        <v>0</v>
      </c>
      <c r="K131" s="13">
        <f t="shared" si="125"/>
        <v>0</v>
      </c>
    </row>
    <row r="132" spans="1:11" x14ac:dyDescent="0.25">
      <c r="A132" s="5"/>
      <c r="B132" s="6"/>
      <c r="C132" s="7"/>
      <c r="D132" s="7"/>
      <c r="E132" s="7"/>
      <c r="F132" s="7"/>
      <c r="G132" s="7"/>
      <c r="H132" s="13"/>
      <c r="I132" s="13">
        <f t="shared" si="65"/>
        <v>0</v>
      </c>
      <c r="J132" s="13">
        <f t="shared" ref="J132:K132" si="126">I132*6/100+I132</f>
        <v>0</v>
      </c>
      <c r="K132" s="13">
        <f t="shared" si="126"/>
        <v>0</v>
      </c>
    </row>
    <row r="133" spans="1:11" s="18" customFormat="1" x14ac:dyDescent="0.25">
      <c r="A133" s="15" t="s">
        <v>345</v>
      </c>
      <c r="B133" s="16" t="s">
        <v>346</v>
      </c>
      <c r="C133" s="17">
        <v>700000</v>
      </c>
      <c r="D133" s="17">
        <v>0</v>
      </c>
      <c r="E133" s="17">
        <v>630486.56000000006</v>
      </c>
      <c r="F133" s="17">
        <v>69513.440000000002</v>
      </c>
      <c r="G133" s="17">
        <v>90.06</v>
      </c>
      <c r="H133" s="19">
        <v>-69513</v>
      </c>
      <c r="I133" s="19">
        <f t="shared" si="65"/>
        <v>630487</v>
      </c>
      <c r="J133" s="19">
        <v>0</v>
      </c>
      <c r="K133" s="19">
        <v>2000000</v>
      </c>
    </row>
    <row r="134" spans="1:11" s="18" customFormat="1" x14ac:dyDescent="0.25">
      <c r="A134" s="15"/>
      <c r="B134" s="16" t="s">
        <v>1292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9">
        <v>400000</v>
      </c>
      <c r="I134" s="19">
        <f t="shared" si="65"/>
        <v>400000</v>
      </c>
      <c r="J134" s="19">
        <v>0</v>
      </c>
      <c r="K134" s="19">
        <v>0</v>
      </c>
    </row>
    <row r="135" spans="1:11" s="18" customFormat="1" x14ac:dyDescent="0.25">
      <c r="A135" s="15" t="s">
        <v>347</v>
      </c>
      <c r="B135" s="16" t="s">
        <v>348</v>
      </c>
      <c r="C135" s="17">
        <v>100000</v>
      </c>
      <c r="D135" s="17">
        <v>0</v>
      </c>
      <c r="E135" s="17">
        <v>97121.27</v>
      </c>
      <c r="F135" s="17">
        <v>2878.73</v>
      </c>
      <c r="G135" s="17">
        <v>97.12</v>
      </c>
      <c r="H135" s="19">
        <v>100000</v>
      </c>
      <c r="I135" s="19">
        <f t="shared" si="65"/>
        <v>200000</v>
      </c>
      <c r="J135" s="19">
        <v>300000</v>
      </c>
      <c r="K135" s="19">
        <v>300000</v>
      </c>
    </row>
    <row r="136" spans="1:11" s="18" customFormat="1" x14ac:dyDescent="0.25">
      <c r="A136" s="15" t="s">
        <v>1253</v>
      </c>
      <c r="B136" s="16" t="s">
        <v>1254</v>
      </c>
      <c r="C136" s="17"/>
      <c r="D136" s="17"/>
      <c r="E136" s="17"/>
      <c r="F136" s="17"/>
      <c r="G136" s="17"/>
      <c r="H136" s="19">
        <v>2700899.2</v>
      </c>
      <c r="I136" s="19">
        <f t="shared" si="65"/>
        <v>2700899.2</v>
      </c>
      <c r="J136" s="19">
        <v>0</v>
      </c>
      <c r="K136" s="19">
        <f t="shared" ref="K136" si="127">J136*6/100+J136</f>
        <v>0</v>
      </c>
    </row>
    <row r="137" spans="1:11" s="18" customFormat="1" x14ac:dyDescent="0.25">
      <c r="A137" s="15"/>
      <c r="B137" s="16"/>
      <c r="C137" s="17"/>
      <c r="D137" s="17"/>
      <c r="E137" s="17"/>
      <c r="F137" s="17"/>
      <c r="G137" s="17"/>
      <c r="H137" s="19"/>
      <c r="I137" s="19">
        <f t="shared" ref="I137" si="128">C137+H137</f>
        <v>0</v>
      </c>
      <c r="J137" s="19">
        <f t="shared" ref="J137:K137" si="129">I137*6/100+I137</f>
        <v>0</v>
      </c>
      <c r="K137" s="19">
        <f t="shared" si="129"/>
        <v>0</v>
      </c>
    </row>
    <row r="138" spans="1:11" x14ac:dyDescent="0.25">
      <c r="A138" s="5"/>
      <c r="B138" s="6" t="s">
        <v>294</v>
      </c>
      <c r="C138" s="7">
        <v>800000</v>
      </c>
      <c r="D138" s="7">
        <v>0</v>
      </c>
      <c r="E138" s="7">
        <v>727607.83</v>
      </c>
      <c r="F138" s="7">
        <v>72392.17</v>
      </c>
      <c r="G138" s="7">
        <v>90.95</v>
      </c>
      <c r="H138" s="13">
        <f>SUM(H133:H136)</f>
        <v>3131386.2</v>
      </c>
      <c r="I138" s="13">
        <f t="shared" ref="I138:I200" si="130">C138+H138</f>
        <v>3931386.2</v>
      </c>
      <c r="J138" s="13">
        <f>SUM(J133:J136)</f>
        <v>300000</v>
      </c>
      <c r="K138" s="13">
        <f>SUM(K133:K136)</f>
        <v>2300000</v>
      </c>
    </row>
    <row r="139" spans="1:11" x14ac:dyDescent="0.25">
      <c r="A139" s="5"/>
      <c r="B139" s="6"/>
      <c r="C139" s="7"/>
      <c r="D139" s="7"/>
      <c r="E139" s="7"/>
      <c r="F139" s="7"/>
      <c r="G139" s="7"/>
      <c r="H139" s="13"/>
      <c r="I139" s="13">
        <f t="shared" si="130"/>
        <v>0</v>
      </c>
      <c r="J139" s="13">
        <f t="shared" ref="J139:K139" si="131">I139*6/100+I139</f>
        <v>0</v>
      </c>
      <c r="K139" s="13">
        <f t="shared" si="131"/>
        <v>0</v>
      </c>
    </row>
    <row r="140" spans="1:11" x14ac:dyDescent="0.25">
      <c r="A140" s="5"/>
      <c r="B140" s="6" t="s">
        <v>349</v>
      </c>
      <c r="C140" s="7"/>
      <c r="D140" s="7"/>
      <c r="E140" s="7"/>
      <c r="F140" s="7"/>
      <c r="G140" s="7"/>
      <c r="H140" s="13"/>
      <c r="I140" s="13">
        <f t="shared" si="130"/>
        <v>0</v>
      </c>
      <c r="J140" s="13">
        <f t="shared" ref="J140:K140" si="132">I140*6/100+I140</f>
        <v>0</v>
      </c>
      <c r="K140" s="13">
        <f t="shared" si="132"/>
        <v>0</v>
      </c>
    </row>
    <row r="141" spans="1:11" x14ac:dyDescent="0.25">
      <c r="A141" s="5"/>
      <c r="B141" s="6" t="s">
        <v>8</v>
      </c>
      <c r="C141" s="7"/>
      <c r="D141" s="7"/>
      <c r="E141" s="7"/>
      <c r="F141" s="7"/>
      <c r="G141" s="7"/>
      <c r="H141" s="13"/>
      <c r="I141" s="13">
        <f t="shared" si="130"/>
        <v>0</v>
      </c>
      <c r="J141" s="13">
        <f t="shared" ref="J141:K141" si="133">I141*6/100+I141</f>
        <v>0</v>
      </c>
      <c r="K141" s="13">
        <f t="shared" si="133"/>
        <v>0</v>
      </c>
    </row>
    <row r="142" spans="1:11" x14ac:dyDescent="0.25">
      <c r="A142" s="5"/>
      <c r="B142" s="6" t="s">
        <v>69</v>
      </c>
      <c r="C142" s="7"/>
      <c r="D142" s="7"/>
      <c r="E142" s="7"/>
      <c r="F142" s="7"/>
      <c r="G142" s="7"/>
      <c r="H142" s="13"/>
      <c r="I142" s="13">
        <f t="shared" si="130"/>
        <v>0</v>
      </c>
      <c r="J142" s="13">
        <f t="shared" ref="J142:K142" si="134">I142*6/100+I142</f>
        <v>0</v>
      </c>
      <c r="K142" s="13">
        <f t="shared" si="134"/>
        <v>0</v>
      </c>
    </row>
    <row r="143" spans="1:11" x14ac:dyDescent="0.25">
      <c r="A143" s="5"/>
      <c r="B143" s="6"/>
      <c r="C143" s="7"/>
      <c r="D143" s="7"/>
      <c r="E143" s="7"/>
      <c r="F143" s="7"/>
      <c r="G143" s="7"/>
      <c r="H143" s="13"/>
      <c r="I143" s="13">
        <f t="shared" si="130"/>
        <v>0</v>
      </c>
      <c r="J143" s="13">
        <f t="shared" ref="J143:K143" si="135">I143*6/100+I143</f>
        <v>0</v>
      </c>
      <c r="K143" s="13">
        <f t="shared" si="135"/>
        <v>0</v>
      </c>
    </row>
    <row r="144" spans="1:11" x14ac:dyDescent="0.25">
      <c r="A144" s="9" t="s">
        <v>350</v>
      </c>
      <c r="B144" s="10" t="s">
        <v>75</v>
      </c>
      <c r="C144" s="11">
        <v>-193482</v>
      </c>
      <c r="D144" s="11">
        <v>0</v>
      </c>
      <c r="E144" s="11">
        <v>-66726.179999999993</v>
      </c>
      <c r="F144" s="11">
        <v>-126755.82</v>
      </c>
      <c r="G144" s="11">
        <v>34.479999999999997</v>
      </c>
      <c r="H144" s="13"/>
      <c r="I144" s="13">
        <f t="shared" si="130"/>
        <v>-193482</v>
      </c>
      <c r="J144" s="13">
        <f t="shared" ref="J144:K144" si="136">I144*6/100+I144</f>
        <v>-205090.92</v>
      </c>
      <c r="K144" s="13">
        <f t="shared" si="136"/>
        <v>-217396.37520000001</v>
      </c>
    </row>
    <row r="145" spans="1:11" x14ac:dyDescent="0.25">
      <c r="A145" s="9"/>
      <c r="B145" s="10"/>
      <c r="C145" s="11"/>
      <c r="D145" s="11"/>
      <c r="E145" s="11"/>
      <c r="F145" s="11"/>
      <c r="G145" s="11"/>
      <c r="H145" s="13"/>
      <c r="I145" s="13">
        <f t="shared" si="130"/>
        <v>0</v>
      </c>
      <c r="J145" s="13">
        <f t="shared" ref="J145:K145" si="137">I145*6/100+I145</f>
        <v>0</v>
      </c>
      <c r="K145" s="13">
        <f t="shared" si="137"/>
        <v>0</v>
      </c>
    </row>
    <row r="146" spans="1:11" x14ac:dyDescent="0.25">
      <c r="A146" s="5"/>
      <c r="B146" s="6" t="s">
        <v>76</v>
      </c>
      <c r="C146" s="7">
        <v>-193482</v>
      </c>
      <c r="D146" s="7">
        <v>0</v>
      </c>
      <c r="E146" s="7">
        <v>-66726.179999999993</v>
      </c>
      <c r="F146" s="7">
        <v>-126755.82</v>
      </c>
      <c r="G146" s="7">
        <v>34.479999999999997</v>
      </c>
      <c r="H146" s="13">
        <f>H144</f>
        <v>0</v>
      </c>
      <c r="I146" s="13">
        <f t="shared" si="130"/>
        <v>-193482</v>
      </c>
      <c r="J146" s="13">
        <f t="shared" ref="J146:K146" si="138">I146*6/100+I146</f>
        <v>-205090.92</v>
      </c>
      <c r="K146" s="13">
        <f t="shared" si="138"/>
        <v>-217396.37520000001</v>
      </c>
    </row>
    <row r="147" spans="1:11" x14ac:dyDescent="0.25">
      <c r="A147" s="5"/>
      <c r="B147" s="6"/>
      <c r="C147" s="7"/>
      <c r="D147" s="7"/>
      <c r="E147" s="7"/>
      <c r="F147" s="7"/>
      <c r="G147" s="7"/>
      <c r="H147" s="13"/>
      <c r="I147" s="13">
        <f t="shared" si="130"/>
        <v>0</v>
      </c>
      <c r="J147" s="13">
        <f t="shared" ref="J147:K147" si="139">I147*6/100+I147</f>
        <v>0</v>
      </c>
      <c r="K147" s="13">
        <f t="shared" si="139"/>
        <v>0</v>
      </c>
    </row>
    <row r="148" spans="1:11" x14ac:dyDescent="0.25">
      <c r="A148" s="5"/>
      <c r="B148" s="6" t="s">
        <v>90</v>
      </c>
      <c r="C148" s="7">
        <v>-193482</v>
      </c>
      <c r="D148" s="7">
        <v>0</v>
      </c>
      <c r="E148" s="7">
        <v>-66726.179999999993</v>
      </c>
      <c r="F148" s="7">
        <v>-126755.82</v>
      </c>
      <c r="G148" s="7">
        <v>34.479999999999997</v>
      </c>
      <c r="H148" s="13">
        <f>H146</f>
        <v>0</v>
      </c>
      <c r="I148" s="13">
        <f t="shared" si="130"/>
        <v>-193482</v>
      </c>
      <c r="J148" s="13">
        <f t="shared" ref="J148:K148" si="140">I148*6/100+I148</f>
        <v>-205090.92</v>
      </c>
      <c r="K148" s="13">
        <f t="shared" si="140"/>
        <v>-217396.37520000001</v>
      </c>
    </row>
    <row r="149" spans="1:11" x14ac:dyDescent="0.25">
      <c r="A149" s="5"/>
      <c r="B149" s="6"/>
      <c r="C149" s="7"/>
      <c r="D149" s="7"/>
      <c r="E149" s="7"/>
      <c r="F149" s="7"/>
      <c r="G149" s="7"/>
      <c r="H149" s="13"/>
      <c r="I149" s="13">
        <f t="shared" si="130"/>
        <v>0</v>
      </c>
      <c r="J149" s="13">
        <f t="shared" ref="J149:K149" si="141">I149*6/100+I149</f>
        <v>0</v>
      </c>
      <c r="K149" s="13">
        <f t="shared" si="141"/>
        <v>0</v>
      </c>
    </row>
    <row r="150" spans="1:11" x14ac:dyDescent="0.25">
      <c r="A150" s="5"/>
      <c r="B150" s="6" t="s">
        <v>91</v>
      </c>
      <c r="C150" s="7">
        <v>-193482</v>
      </c>
      <c r="D150" s="7">
        <v>0</v>
      </c>
      <c r="E150" s="7">
        <v>-66726.179999999993</v>
      </c>
      <c r="F150" s="7">
        <v>-126755.82</v>
      </c>
      <c r="G150" s="7">
        <v>34.479999999999997</v>
      </c>
      <c r="H150" s="13">
        <f>H148</f>
        <v>0</v>
      </c>
      <c r="I150" s="13">
        <f t="shared" si="130"/>
        <v>-193482</v>
      </c>
      <c r="J150" s="13">
        <f t="shared" ref="J150:K150" si="142">I150*6/100+I150</f>
        <v>-205090.92</v>
      </c>
      <c r="K150" s="13">
        <f t="shared" si="142"/>
        <v>-217396.37520000001</v>
      </c>
    </row>
    <row r="151" spans="1:11" x14ac:dyDescent="0.25">
      <c r="A151" s="5"/>
      <c r="B151" s="6"/>
      <c r="C151" s="7"/>
      <c r="D151" s="7"/>
      <c r="E151" s="7"/>
      <c r="F151" s="7"/>
      <c r="G151" s="7"/>
      <c r="H151" s="13"/>
      <c r="I151" s="13">
        <f t="shared" si="130"/>
        <v>0</v>
      </c>
      <c r="J151" s="13">
        <f t="shared" ref="J151:K151" si="143">I151*6/100+I151</f>
        <v>0</v>
      </c>
      <c r="K151" s="13">
        <f t="shared" si="143"/>
        <v>0</v>
      </c>
    </row>
    <row r="152" spans="1:11" x14ac:dyDescent="0.25">
      <c r="A152" s="5"/>
      <c r="B152" s="6" t="s">
        <v>92</v>
      </c>
      <c r="C152" s="7"/>
      <c r="D152" s="7"/>
      <c r="E152" s="7"/>
      <c r="F152" s="7"/>
      <c r="G152" s="7"/>
      <c r="H152" s="13"/>
      <c r="I152" s="13">
        <f t="shared" si="130"/>
        <v>0</v>
      </c>
      <c r="J152" s="13">
        <f t="shared" ref="J152:K152" si="144">I152*6/100+I152</f>
        <v>0</v>
      </c>
      <c r="K152" s="13">
        <f t="shared" si="144"/>
        <v>0</v>
      </c>
    </row>
    <row r="153" spans="1:11" x14ac:dyDescent="0.25">
      <c r="A153" s="5"/>
      <c r="B153" s="6" t="s">
        <v>93</v>
      </c>
      <c r="C153" s="7"/>
      <c r="D153" s="7"/>
      <c r="E153" s="7"/>
      <c r="F153" s="7"/>
      <c r="G153" s="7"/>
      <c r="H153" s="13"/>
      <c r="I153" s="13">
        <f t="shared" si="130"/>
        <v>0</v>
      </c>
      <c r="J153" s="13">
        <f t="shared" ref="J153:K153" si="145">I153*6/100+I153</f>
        <v>0</v>
      </c>
      <c r="K153" s="13">
        <f t="shared" si="145"/>
        <v>0</v>
      </c>
    </row>
    <row r="154" spans="1:11" x14ac:dyDescent="0.25">
      <c r="A154" s="5"/>
      <c r="B154" s="6" t="s">
        <v>128</v>
      </c>
      <c r="C154" s="7"/>
      <c r="D154" s="7"/>
      <c r="E154" s="7"/>
      <c r="F154" s="7"/>
      <c r="G154" s="7"/>
      <c r="H154" s="13"/>
      <c r="I154" s="13">
        <f t="shared" si="130"/>
        <v>0</v>
      </c>
      <c r="J154" s="13">
        <f t="shared" ref="J154:K154" si="146">I154*6/100+I154</f>
        <v>0</v>
      </c>
      <c r="K154" s="13">
        <f t="shared" si="146"/>
        <v>0</v>
      </c>
    </row>
    <row r="155" spans="1:11" x14ac:dyDescent="0.25">
      <c r="A155" s="5"/>
      <c r="B155" s="6" t="s">
        <v>129</v>
      </c>
      <c r="C155" s="7"/>
      <c r="D155" s="7"/>
      <c r="E155" s="7"/>
      <c r="F155" s="7"/>
      <c r="G155" s="7"/>
      <c r="H155" s="13"/>
      <c r="I155" s="13">
        <f t="shared" si="130"/>
        <v>0</v>
      </c>
      <c r="J155" s="13">
        <f t="shared" ref="J155:K155" si="147">I155*6/100+I155</f>
        <v>0</v>
      </c>
      <c r="K155" s="13">
        <f t="shared" si="147"/>
        <v>0</v>
      </c>
    </row>
    <row r="156" spans="1:11" x14ac:dyDescent="0.25">
      <c r="A156" s="5"/>
      <c r="B156" s="6"/>
      <c r="C156" s="7"/>
      <c r="D156" s="7"/>
      <c r="E156" s="7"/>
      <c r="F156" s="7"/>
      <c r="G156" s="7"/>
      <c r="H156" s="13"/>
      <c r="I156" s="13">
        <f t="shared" si="130"/>
        <v>0</v>
      </c>
      <c r="J156" s="13">
        <f t="shared" ref="J156:K156" si="148">I156*6/100+I156</f>
        <v>0</v>
      </c>
      <c r="K156" s="13">
        <f t="shared" si="148"/>
        <v>0</v>
      </c>
    </row>
    <row r="157" spans="1:11" x14ac:dyDescent="0.25">
      <c r="A157" s="9" t="s">
        <v>351</v>
      </c>
      <c r="B157" s="10" t="s">
        <v>130</v>
      </c>
      <c r="C157" s="11">
        <v>1458385</v>
      </c>
      <c r="D157" s="11">
        <v>120641.12</v>
      </c>
      <c r="E157" s="11">
        <v>717604.97</v>
      </c>
      <c r="F157" s="11">
        <v>740780.03</v>
      </c>
      <c r="G157" s="11">
        <v>49.2</v>
      </c>
      <c r="H157" s="13"/>
      <c r="I157" s="13">
        <f t="shared" si="130"/>
        <v>1458385</v>
      </c>
      <c r="J157" s="13">
        <f t="shared" ref="J157:K157" si="149">I157*6/100+I157</f>
        <v>1545888.1</v>
      </c>
      <c r="K157" s="13">
        <f t="shared" si="149"/>
        <v>1638641.3860000002</v>
      </c>
    </row>
    <row r="158" spans="1:11" x14ac:dyDescent="0.25">
      <c r="A158" s="9" t="s">
        <v>352</v>
      </c>
      <c r="B158" s="10" t="s">
        <v>131</v>
      </c>
      <c r="C158" s="11">
        <v>143029</v>
      </c>
      <c r="D158" s="11">
        <v>0</v>
      </c>
      <c r="E158" s="11">
        <v>86582.52</v>
      </c>
      <c r="F158" s="11">
        <v>56446.48</v>
      </c>
      <c r="G158" s="11">
        <v>60.53</v>
      </c>
      <c r="H158" s="13"/>
      <c r="I158" s="13">
        <f t="shared" si="130"/>
        <v>143029</v>
      </c>
      <c r="J158" s="13">
        <f t="shared" ref="J158:K158" si="150">I158*6/100+I158</f>
        <v>151610.74</v>
      </c>
      <c r="K158" s="13">
        <f t="shared" si="150"/>
        <v>160707.38439999998</v>
      </c>
    </row>
    <row r="159" spans="1:11" x14ac:dyDescent="0.25">
      <c r="A159" s="9" t="s">
        <v>353</v>
      </c>
      <c r="B159" s="10" t="s">
        <v>132</v>
      </c>
      <c r="C159" s="11">
        <v>52200</v>
      </c>
      <c r="D159" s="11">
        <v>4345.5</v>
      </c>
      <c r="E159" s="11">
        <v>26073</v>
      </c>
      <c r="F159" s="11">
        <v>26127</v>
      </c>
      <c r="G159" s="11">
        <v>49.94</v>
      </c>
      <c r="H159" s="13"/>
      <c r="I159" s="13">
        <f t="shared" si="130"/>
        <v>52200</v>
      </c>
      <c r="J159" s="13">
        <f t="shared" ref="J159:K159" si="151">I159*6/100+I159</f>
        <v>55332</v>
      </c>
      <c r="K159" s="13">
        <f t="shared" si="151"/>
        <v>58651.92</v>
      </c>
    </row>
    <row r="160" spans="1:11" x14ac:dyDescent="0.25">
      <c r="A160" s="9" t="s">
        <v>354</v>
      </c>
      <c r="B160" s="10" t="s">
        <v>133</v>
      </c>
      <c r="C160" s="11">
        <v>6264</v>
      </c>
      <c r="D160" s="11">
        <v>852.37</v>
      </c>
      <c r="E160" s="11">
        <v>5114.22</v>
      </c>
      <c r="F160" s="11">
        <v>1149.78</v>
      </c>
      <c r="G160" s="11">
        <v>81.64</v>
      </c>
      <c r="H160" s="13"/>
      <c r="I160" s="13">
        <f t="shared" si="130"/>
        <v>6264</v>
      </c>
      <c r="J160" s="13">
        <f t="shared" ref="J160:K160" si="152">I160*6/100+I160</f>
        <v>6639.84</v>
      </c>
      <c r="K160" s="13">
        <f t="shared" si="152"/>
        <v>7038.2304000000004</v>
      </c>
    </row>
    <row r="161" spans="1:11" x14ac:dyDescent="0.25">
      <c r="A161" s="9" t="s">
        <v>355</v>
      </c>
      <c r="B161" s="10" t="s">
        <v>135</v>
      </c>
      <c r="C161" s="11">
        <v>46668</v>
      </c>
      <c r="D161" s="11">
        <v>0</v>
      </c>
      <c r="E161" s="11">
        <v>0</v>
      </c>
      <c r="F161" s="11">
        <v>46668</v>
      </c>
      <c r="G161" s="11">
        <v>0</v>
      </c>
      <c r="H161" s="13"/>
      <c r="I161" s="13">
        <f t="shared" si="130"/>
        <v>46668</v>
      </c>
      <c r="J161" s="13">
        <f t="shared" ref="J161:K161" si="153">I161*6/100+I161</f>
        <v>49468.08</v>
      </c>
      <c r="K161" s="13">
        <f t="shared" si="153"/>
        <v>52436.164799999999</v>
      </c>
    </row>
    <row r="162" spans="1:11" x14ac:dyDescent="0.25">
      <c r="A162" s="9" t="s">
        <v>356</v>
      </c>
      <c r="B162" s="10" t="s">
        <v>136</v>
      </c>
      <c r="C162" s="11">
        <v>312761</v>
      </c>
      <c r="D162" s="11">
        <v>25768.04</v>
      </c>
      <c r="E162" s="11">
        <v>153132.93</v>
      </c>
      <c r="F162" s="11">
        <v>159628.07</v>
      </c>
      <c r="G162" s="11">
        <v>48.96</v>
      </c>
      <c r="H162" s="13"/>
      <c r="I162" s="13">
        <f t="shared" si="130"/>
        <v>312761</v>
      </c>
      <c r="J162" s="13">
        <f t="shared" ref="J162:K162" si="154">I162*6/100+I162</f>
        <v>331526.65999999997</v>
      </c>
      <c r="K162" s="13">
        <f t="shared" si="154"/>
        <v>351418.25959999999</v>
      </c>
    </row>
    <row r="163" spans="1:11" x14ac:dyDescent="0.25">
      <c r="A163" s="9" t="s">
        <v>357</v>
      </c>
      <c r="B163" s="10" t="s">
        <v>137</v>
      </c>
      <c r="C163" s="11">
        <v>5016</v>
      </c>
      <c r="D163" s="11">
        <v>0</v>
      </c>
      <c r="E163" s="11">
        <v>997</v>
      </c>
      <c r="F163" s="11">
        <v>4019</v>
      </c>
      <c r="G163" s="11">
        <v>19.87</v>
      </c>
      <c r="H163" s="13"/>
      <c r="I163" s="13">
        <f t="shared" si="130"/>
        <v>5016</v>
      </c>
      <c r="J163" s="13">
        <f t="shared" ref="J163:K163" si="155">I163*6/100+I163</f>
        <v>5316.96</v>
      </c>
      <c r="K163" s="13">
        <f t="shared" si="155"/>
        <v>5635.9776000000002</v>
      </c>
    </row>
    <row r="164" spans="1:11" x14ac:dyDescent="0.25">
      <c r="A164" s="9" t="s">
        <v>358</v>
      </c>
      <c r="B164" s="10" t="s">
        <v>138</v>
      </c>
      <c r="C164" s="11">
        <v>11292</v>
      </c>
      <c r="D164" s="11">
        <v>0</v>
      </c>
      <c r="E164" s="11">
        <v>0</v>
      </c>
      <c r="F164" s="11">
        <v>11292</v>
      </c>
      <c r="G164" s="11">
        <v>0</v>
      </c>
      <c r="H164" s="13"/>
      <c r="I164" s="13">
        <f t="shared" si="130"/>
        <v>11292</v>
      </c>
      <c r="J164" s="13">
        <f t="shared" ref="J164:K164" si="156">I164*6/100+I164</f>
        <v>11969.52</v>
      </c>
      <c r="K164" s="13">
        <f t="shared" si="156"/>
        <v>12687.691200000001</v>
      </c>
    </row>
    <row r="165" spans="1:11" x14ac:dyDescent="0.25">
      <c r="A165" s="9" t="s">
        <v>359</v>
      </c>
      <c r="B165" s="10" t="s">
        <v>142</v>
      </c>
      <c r="C165" s="11">
        <v>15692</v>
      </c>
      <c r="D165" s="11">
        <v>1307.7</v>
      </c>
      <c r="E165" s="11">
        <v>7846.2</v>
      </c>
      <c r="F165" s="11">
        <v>7845.8</v>
      </c>
      <c r="G165" s="11">
        <v>50</v>
      </c>
      <c r="H165" s="13"/>
      <c r="I165" s="13">
        <f t="shared" si="130"/>
        <v>15692</v>
      </c>
      <c r="J165" s="13">
        <f t="shared" ref="J165:K165" si="157">I165*6/100+I165</f>
        <v>16633.52</v>
      </c>
      <c r="K165" s="13">
        <f t="shared" si="157"/>
        <v>17631.531200000001</v>
      </c>
    </row>
    <row r="166" spans="1:11" x14ac:dyDescent="0.25">
      <c r="A166" s="9"/>
      <c r="B166" s="10"/>
      <c r="C166" s="11"/>
      <c r="D166" s="11"/>
      <c r="E166" s="11"/>
      <c r="F166" s="11"/>
      <c r="G166" s="11"/>
      <c r="H166" s="13"/>
      <c r="I166" s="13">
        <f t="shared" si="130"/>
        <v>0</v>
      </c>
      <c r="J166" s="13">
        <f t="shared" ref="J166:K166" si="158">I166*6/100+I166</f>
        <v>0</v>
      </c>
      <c r="K166" s="13">
        <f t="shared" si="158"/>
        <v>0</v>
      </c>
    </row>
    <row r="167" spans="1:11" x14ac:dyDescent="0.25">
      <c r="A167" s="5"/>
      <c r="B167" s="6" t="s">
        <v>143</v>
      </c>
      <c r="C167" s="7">
        <v>2051307</v>
      </c>
      <c r="D167" s="7">
        <v>152914.73000000001</v>
      </c>
      <c r="E167" s="7">
        <v>997350.84</v>
      </c>
      <c r="F167" s="7">
        <v>1053956.1599999999</v>
      </c>
      <c r="G167" s="7">
        <v>48.62</v>
      </c>
      <c r="H167" s="13">
        <f>SUM(H157:H165)</f>
        <v>0</v>
      </c>
      <c r="I167" s="13">
        <f t="shared" si="130"/>
        <v>2051307</v>
      </c>
      <c r="J167" s="13">
        <f t="shared" ref="J167:K167" si="159">I167*6/100+I167</f>
        <v>2174385.42</v>
      </c>
      <c r="K167" s="13">
        <f t="shared" si="159"/>
        <v>2304848.5452000001</v>
      </c>
    </row>
    <row r="168" spans="1:11" x14ac:dyDescent="0.25">
      <c r="A168" s="5"/>
      <c r="B168" s="6"/>
      <c r="C168" s="7"/>
      <c r="D168" s="7"/>
      <c r="E168" s="7"/>
      <c r="F168" s="7"/>
      <c r="G168" s="7"/>
      <c r="H168" s="13"/>
      <c r="I168" s="13">
        <f t="shared" si="130"/>
        <v>0</v>
      </c>
      <c r="J168" s="13">
        <f t="shared" ref="J168:K168" si="160">I168*6/100+I168</f>
        <v>0</v>
      </c>
      <c r="K168" s="13">
        <f t="shared" si="160"/>
        <v>0</v>
      </c>
    </row>
    <row r="169" spans="1:11" x14ac:dyDescent="0.25">
      <c r="A169" s="5"/>
      <c r="B169" s="6" t="s">
        <v>144</v>
      </c>
      <c r="C169" s="7"/>
      <c r="D169" s="7"/>
      <c r="E169" s="7"/>
      <c r="F169" s="7"/>
      <c r="G169" s="7"/>
      <c r="H169" s="13"/>
      <c r="I169" s="13">
        <f t="shared" si="130"/>
        <v>0</v>
      </c>
      <c r="J169" s="13">
        <f t="shared" ref="J169:K169" si="161">I169*6/100+I169</f>
        <v>0</v>
      </c>
      <c r="K169" s="13">
        <f t="shared" si="161"/>
        <v>0</v>
      </c>
    </row>
    <row r="170" spans="1:11" x14ac:dyDescent="0.25">
      <c r="A170" s="9"/>
      <c r="B170" s="10"/>
      <c r="C170" s="11"/>
      <c r="D170" s="11"/>
      <c r="E170" s="11"/>
      <c r="F170" s="11"/>
      <c r="G170" s="11"/>
      <c r="H170" s="13"/>
      <c r="I170" s="13">
        <f t="shared" si="130"/>
        <v>0</v>
      </c>
      <c r="J170" s="13">
        <f t="shared" ref="J170:K170" si="162">I170*6/100+I170</f>
        <v>0</v>
      </c>
      <c r="K170" s="13">
        <f t="shared" si="162"/>
        <v>0</v>
      </c>
    </row>
    <row r="171" spans="1:11" x14ac:dyDescent="0.25">
      <c r="A171" s="9" t="s">
        <v>360</v>
      </c>
      <c r="B171" s="10" t="s">
        <v>145</v>
      </c>
      <c r="C171" s="11">
        <v>304</v>
      </c>
      <c r="D171" s="11">
        <v>35</v>
      </c>
      <c r="E171" s="11">
        <v>210</v>
      </c>
      <c r="F171" s="11">
        <v>94</v>
      </c>
      <c r="G171" s="11">
        <v>69.069999999999993</v>
      </c>
      <c r="H171" s="13"/>
      <c r="I171" s="13">
        <f t="shared" si="130"/>
        <v>304</v>
      </c>
      <c r="J171" s="13">
        <f t="shared" ref="J171:K171" si="163">I171*6/100+I171</f>
        <v>322.24</v>
      </c>
      <c r="K171" s="13">
        <f t="shared" si="163"/>
        <v>341.57440000000003</v>
      </c>
    </row>
    <row r="172" spans="1:11" x14ac:dyDescent="0.25">
      <c r="A172" s="9" t="s">
        <v>361</v>
      </c>
      <c r="B172" s="10" t="s">
        <v>146</v>
      </c>
      <c r="C172" s="11">
        <v>134381</v>
      </c>
      <c r="D172" s="11">
        <v>10643.53</v>
      </c>
      <c r="E172" s="11">
        <v>56671.18</v>
      </c>
      <c r="F172" s="11">
        <v>77709.820000000007</v>
      </c>
      <c r="G172" s="11">
        <v>42.17</v>
      </c>
      <c r="H172" s="13"/>
      <c r="I172" s="13">
        <f t="shared" si="130"/>
        <v>134381</v>
      </c>
      <c r="J172" s="13">
        <f t="shared" ref="J172:K172" si="164">I172*6/100+I172</f>
        <v>142443.85999999999</v>
      </c>
      <c r="K172" s="13">
        <f t="shared" si="164"/>
        <v>150990.49159999998</v>
      </c>
    </row>
    <row r="173" spans="1:11" x14ac:dyDescent="0.25">
      <c r="A173" s="9" t="s">
        <v>362</v>
      </c>
      <c r="B173" s="10" t="s">
        <v>147</v>
      </c>
      <c r="C173" s="11">
        <v>312291</v>
      </c>
      <c r="D173" s="11">
        <v>22362.44</v>
      </c>
      <c r="E173" s="11">
        <v>132940.13</v>
      </c>
      <c r="F173" s="11">
        <v>179350.87</v>
      </c>
      <c r="G173" s="11">
        <v>42.56</v>
      </c>
      <c r="H173" s="13"/>
      <c r="I173" s="13">
        <f t="shared" si="130"/>
        <v>312291</v>
      </c>
      <c r="J173" s="13">
        <f t="shared" ref="J173:K173" si="165">I173*6/100+I173</f>
        <v>331028.46000000002</v>
      </c>
      <c r="K173" s="13">
        <f t="shared" si="165"/>
        <v>350890.16760000004</v>
      </c>
    </row>
    <row r="174" spans="1:11" x14ac:dyDescent="0.25">
      <c r="A174" s="9" t="s">
        <v>363</v>
      </c>
      <c r="B174" s="10" t="s">
        <v>148</v>
      </c>
      <c r="C174" s="11">
        <v>7138</v>
      </c>
      <c r="D174" s="11">
        <v>624.88</v>
      </c>
      <c r="E174" s="11">
        <v>3751.08</v>
      </c>
      <c r="F174" s="11">
        <v>3386.92</v>
      </c>
      <c r="G174" s="11">
        <v>52.55</v>
      </c>
      <c r="H174" s="13"/>
      <c r="I174" s="13">
        <f t="shared" si="130"/>
        <v>7138</v>
      </c>
      <c r="J174" s="13">
        <f t="shared" ref="J174:K174" si="166">I174*6/100+I174</f>
        <v>7566.28</v>
      </c>
      <c r="K174" s="13">
        <f t="shared" si="166"/>
        <v>8020.2568000000001</v>
      </c>
    </row>
    <row r="175" spans="1:11" x14ac:dyDescent="0.25">
      <c r="A175" s="9"/>
      <c r="B175" s="10"/>
      <c r="C175" s="11"/>
      <c r="D175" s="11"/>
      <c r="E175" s="11"/>
      <c r="F175" s="11"/>
      <c r="G175" s="11"/>
      <c r="H175" s="13"/>
      <c r="I175" s="13">
        <f t="shared" si="130"/>
        <v>0</v>
      </c>
      <c r="J175" s="13">
        <f t="shared" ref="J175:K175" si="167">I175*6/100+I175</f>
        <v>0</v>
      </c>
      <c r="K175" s="13">
        <f t="shared" si="167"/>
        <v>0</v>
      </c>
    </row>
    <row r="176" spans="1:11" x14ac:dyDescent="0.25">
      <c r="A176" s="5"/>
      <c r="B176" s="6" t="s">
        <v>149</v>
      </c>
      <c r="C176" s="7">
        <v>454114</v>
      </c>
      <c r="D176" s="7">
        <v>33665.85</v>
      </c>
      <c r="E176" s="7">
        <v>193572.39</v>
      </c>
      <c r="F176" s="7">
        <v>260541.61</v>
      </c>
      <c r="G176" s="7">
        <v>42.62</v>
      </c>
      <c r="H176" s="13">
        <f>SUM(H171:H174)</f>
        <v>0</v>
      </c>
      <c r="I176" s="13">
        <f t="shared" si="130"/>
        <v>454114</v>
      </c>
      <c r="J176" s="13">
        <f t="shared" ref="J176:K176" si="168">I176*6/100+I176</f>
        <v>481360.84</v>
      </c>
      <c r="K176" s="13">
        <f t="shared" si="168"/>
        <v>510242.49040000001</v>
      </c>
    </row>
    <row r="177" spans="1:11" x14ac:dyDescent="0.25">
      <c r="A177" s="5"/>
      <c r="B177" s="6"/>
      <c r="C177" s="7"/>
      <c r="D177" s="7"/>
      <c r="E177" s="7"/>
      <c r="F177" s="7"/>
      <c r="G177" s="7"/>
      <c r="H177" s="13"/>
      <c r="I177" s="13">
        <f t="shared" si="130"/>
        <v>0</v>
      </c>
      <c r="J177" s="13">
        <f t="shared" ref="J177:K177" si="169">I177*6/100+I177</f>
        <v>0</v>
      </c>
      <c r="K177" s="13">
        <f t="shared" si="169"/>
        <v>0</v>
      </c>
    </row>
    <row r="178" spans="1:11" x14ac:dyDescent="0.25">
      <c r="A178" s="5"/>
      <c r="B178" s="6" t="s">
        <v>150</v>
      </c>
      <c r="C178" s="7"/>
      <c r="D178" s="7"/>
      <c r="E178" s="7"/>
      <c r="F178" s="7"/>
      <c r="G178" s="7"/>
      <c r="H178" s="13"/>
      <c r="I178" s="13">
        <f t="shared" si="130"/>
        <v>0</v>
      </c>
      <c r="J178" s="13">
        <f t="shared" ref="J178:K178" si="170">I178*6/100+I178</f>
        <v>0</v>
      </c>
      <c r="K178" s="13">
        <f t="shared" si="170"/>
        <v>0</v>
      </c>
    </row>
    <row r="179" spans="1:11" x14ac:dyDescent="0.25">
      <c r="A179" s="9"/>
      <c r="B179" s="10"/>
      <c r="C179" s="11"/>
      <c r="D179" s="11"/>
      <c r="E179" s="11"/>
      <c r="F179" s="11"/>
      <c r="G179" s="11"/>
      <c r="H179" s="13"/>
      <c r="I179" s="13">
        <f t="shared" si="130"/>
        <v>0</v>
      </c>
      <c r="J179" s="13">
        <f t="shared" ref="J179:K179" si="171">I179*6/100+I179</f>
        <v>0</v>
      </c>
      <c r="K179" s="13">
        <f t="shared" si="171"/>
        <v>0</v>
      </c>
    </row>
    <row r="180" spans="1:11" x14ac:dyDescent="0.25">
      <c r="A180" s="9" t="s">
        <v>364</v>
      </c>
      <c r="B180" s="10" t="s">
        <v>151</v>
      </c>
      <c r="C180" s="11">
        <v>7557</v>
      </c>
      <c r="D180" s="11">
        <v>0</v>
      </c>
      <c r="E180" s="11">
        <v>0</v>
      </c>
      <c r="F180" s="11">
        <v>7557</v>
      </c>
      <c r="G180" s="11">
        <v>0</v>
      </c>
      <c r="H180" s="13"/>
      <c r="I180" s="13">
        <f t="shared" si="130"/>
        <v>7557</v>
      </c>
      <c r="J180" s="13">
        <f t="shared" ref="J180:K180" si="172">I180*6/100+I180</f>
        <v>8010.42</v>
      </c>
      <c r="K180" s="13">
        <f t="shared" si="172"/>
        <v>8491.0452000000005</v>
      </c>
    </row>
    <row r="181" spans="1:11" x14ac:dyDescent="0.25">
      <c r="A181" s="9" t="s">
        <v>365</v>
      </c>
      <c r="B181" s="10" t="s">
        <v>152</v>
      </c>
      <c r="C181" s="11">
        <v>8531</v>
      </c>
      <c r="D181" s="11">
        <v>0</v>
      </c>
      <c r="E181" s="11">
        <v>0</v>
      </c>
      <c r="F181" s="11">
        <v>8531</v>
      </c>
      <c r="G181" s="11">
        <v>0</v>
      </c>
      <c r="H181" s="13"/>
      <c r="I181" s="13">
        <f t="shared" si="130"/>
        <v>8531</v>
      </c>
      <c r="J181" s="13">
        <f t="shared" ref="J181:K181" si="173">I181*6/100+I181</f>
        <v>9042.86</v>
      </c>
      <c r="K181" s="13">
        <f t="shared" si="173"/>
        <v>9585.4315999999999</v>
      </c>
    </row>
    <row r="182" spans="1:11" x14ac:dyDescent="0.25">
      <c r="A182" s="9" t="s">
        <v>366</v>
      </c>
      <c r="B182" s="10" t="s">
        <v>153</v>
      </c>
      <c r="C182" s="11">
        <v>13624</v>
      </c>
      <c r="D182" s="11">
        <v>0</v>
      </c>
      <c r="E182" s="11">
        <v>0</v>
      </c>
      <c r="F182" s="11">
        <v>13624</v>
      </c>
      <c r="G182" s="11">
        <v>0</v>
      </c>
      <c r="H182" s="13"/>
      <c r="I182" s="13">
        <f t="shared" si="130"/>
        <v>13624</v>
      </c>
      <c r="J182" s="13">
        <f t="shared" ref="J182:K182" si="174">I182*6/100+I182</f>
        <v>14441.44</v>
      </c>
      <c r="K182" s="13">
        <f t="shared" si="174"/>
        <v>15307.9264</v>
      </c>
    </row>
    <row r="183" spans="1:11" x14ac:dyDescent="0.25">
      <c r="A183" s="9"/>
      <c r="B183" s="10"/>
      <c r="C183" s="11"/>
      <c r="D183" s="11"/>
      <c r="E183" s="11"/>
      <c r="F183" s="11"/>
      <c r="G183" s="11"/>
      <c r="H183" s="13"/>
      <c r="I183" s="13">
        <f t="shared" si="130"/>
        <v>0</v>
      </c>
      <c r="J183" s="13">
        <f t="shared" ref="J183:K183" si="175">I183*6/100+I183</f>
        <v>0</v>
      </c>
      <c r="K183" s="13">
        <f t="shared" si="175"/>
        <v>0</v>
      </c>
    </row>
    <row r="184" spans="1:11" x14ac:dyDescent="0.25">
      <c r="A184" s="5"/>
      <c r="B184" s="6" t="s">
        <v>154</v>
      </c>
      <c r="C184" s="7">
        <v>29712</v>
      </c>
      <c r="D184" s="7">
        <v>0</v>
      </c>
      <c r="E184" s="7">
        <v>0</v>
      </c>
      <c r="F184" s="7">
        <v>29712</v>
      </c>
      <c r="G184" s="7">
        <v>0</v>
      </c>
      <c r="H184" s="13">
        <f>SUM(H180:H182)</f>
        <v>0</v>
      </c>
      <c r="I184" s="13">
        <f t="shared" si="130"/>
        <v>29712</v>
      </c>
      <c r="J184" s="13">
        <f t="shared" ref="J184:K184" si="176">I184*6/100+I184</f>
        <v>31494.720000000001</v>
      </c>
      <c r="K184" s="13">
        <f t="shared" si="176"/>
        <v>33384.403200000001</v>
      </c>
    </row>
    <row r="185" spans="1:11" x14ac:dyDescent="0.25">
      <c r="A185" s="5"/>
      <c r="B185" s="6"/>
      <c r="C185" s="7"/>
      <c r="D185" s="7"/>
      <c r="E185" s="7"/>
      <c r="F185" s="7"/>
      <c r="G185" s="7"/>
      <c r="H185" s="13"/>
      <c r="I185" s="13">
        <f t="shared" si="130"/>
        <v>0</v>
      </c>
      <c r="J185" s="13">
        <f t="shared" ref="J185:K185" si="177">I185*6/100+I185</f>
        <v>0</v>
      </c>
      <c r="K185" s="13">
        <f t="shared" si="177"/>
        <v>0</v>
      </c>
    </row>
    <row r="186" spans="1:11" x14ac:dyDescent="0.25">
      <c r="A186" s="5"/>
      <c r="B186" s="6" t="s">
        <v>186</v>
      </c>
      <c r="C186" s="7"/>
      <c r="D186" s="7"/>
      <c r="E186" s="7"/>
      <c r="F186" s="7"/>
      <c r="G186" s="7"/>
      <c r="H186" s="13"/>
      <c r="I186" s="13">
        <f t="shared" si="130"/>
        <v>0</v>
      </c>
      <c r="J186" s="13">
        <f t="shared" ref="J186:K186" si="178">I186*6/100+I186</f>
        <v>0</v>
      </c>
      <c r="K186" s="13">
        <f t="shared" si="178"/>
        <v>0</v>
      </c>
    </row>
    <row r="187" spans="1:11" x14ac:dyDescent="0.25">
      <c r="A187" s="5"/>
      <c r="B187" s="6" t="s">
        <v>187</v>
      </c>
      <c r="C187" s="7"/>
      <c r="D187" s="7"/>
      <c r="E187" s="7"/>
      <c r="F187" s="7"/>
      <c r="G187" s="7"/>
      <c r="H187" s="13"/>
      <c r="I187" s="13">
        <f t="shared" si="130"/>
        <v>0</v>
      </c>
      <c r="J187" s="13">
        <f t="shared" ref="J187:K187" si="179">I187*6/100+I187</f>
        <v>0</v>
      </c>
      <c r="K187" s="13">
        <f t="shared" si="179"/>
        <v>0</v>
      </c>
    </row>
    <row r="188" spans="1:11" x14ac:dyDescent="0.25">
      <c r="A188" s="9"/>
      <c r="B188" s="10"/>
      <c r="C188" s="11"/>
      <c r="D188" s="11"/>
      <c r="E188" s="11"/>
      <c r="F188" s="11"/>
      <c r="G188" s="11"/>
      <c r="H188" s="13"/>
      <c r="I188" s="13">
        <f t="shared" si="130"/>
        <v>0</v>
      </c>
      <c r="J188" s="13">
        <f t="shared" ref="J188:K188" si="180">I188*6/100+I188</f>
        <v>0</v>
      </c>
      <c r="K188" s="13">
        <f t="shared" si="180"/>
        <v>0</v>
      </c>
    </row>
    <row r="189" spans="1:11" x14ac:dyDescent="0.25">
      <c r="A189" s="9" t="s">
        <v>367</v>
      </c>
      <c r="B189" s="10" t="s">
        <v>190</v>
      </c>
      <c r="C189" s="11">
        <v>500000</v>
      </c>
      <c r="D189" s="11">
        <v>0</v>
      </c>
      <c r="E189" s="11">
        <v>0</v>
      </c>
      <c r="F189" s="11">
        <v>500000</v>
      </c>
      <c r="G189" s="11">
        <v>0</v>
      </c>
      <c r="H189" s="13"/>
      <c r="I189" s="13">
        <f t="shared" si="130"/>
        <v>500000</v>
      </c>
      <c r="J189" s="13">
        <f t="shared" ref="J189:K189" si="181">I189*6/100+I189</f>
        <v>530000</v>
      </c>
      <c r="K189" s="13">
        <f t="shared" si="181"/>
        <v>561800</v>
      </c>
    </row>
    <row r="190" spans="1:11" x14ac:dyDescent="0.25">
      <c r="A190" s="9" t="s">
        <v>368</v>
      </c>
      <c r="B190" s="10" t="s">
        <v>190</v>
      </c>
      <c r="C190" s="11">
        <v>110659</v>
      </c>
      <c r="D190" s="11">
        <v>0</v>
      </c>
      <c r="E190" s="11">
        <v>33829.21</v>
      </c>
      <c r="F190" s="11">
        <v>76829.789999999994</v>
      </c>
      <c r="G190" s="11">
        <v>30.57</v>
      </c>
      <c r="H190" s="13"/>
      <c r="I190" s="13">
        <f t="shared" si="130"/>
        <v>110659</v>
      </c>
      <c r="J190" s="13">
        <f t="shared" ref="J190:K190" si="182">I190*6/100+I190</f>
        <v>117298.54</v>
      </c>
      <c r="K190" s="13">
        <f t="shared" si="182"/>
        <v>124336.45239999999</v>
      </c>
    </row>
    <row r="191" spans="1:11" x14ac:dyDescent="0.25">
      <c r="A191" s="9"/>
      <c r="B191" s="10"/>
      <c r="C191" s="11"/>
      <c r="D191" s="11"/>
      <c r="E191" s="11"/>
      <c r="F191" s="11"/>
      <c r="G191" s="11"/>
      <c r="H191" s="13"/>
      <c r="I191" s="13">
        <f t="shared" si="130"/>
        <v>0</v>
      </c>
      <c r="J191" s="13">
        <f t="shared" ref="J191:K191" si="183">I191*6/100+I191</f>
        <v>0</v>
      </c>
      <c r="K191" s="13">
        <f t="shared" si="183"/>
        <v>0</v>
      </c>
    </row>
    <row r="192" spans="1:11" x14ac:dyDescent="0.25">
      <c r="A192" s="5"/>
      <c r="B192" s="6" t="s">
        <v>196</v>
      </c>
      <c r="C192" s="7">
        <v>610659</v>
      </c>
      <c r="D192" s="7">
        <v>0</v>
      </c>
      <c r="E192" s="7">
        <v>33829.21</v>
      </c>
      <c r="F192" s="7">
        <v>576829.79</v>
      </c>
      <c r="G192" s="7">
        <v>5.53</v>
      </c>
      <c r="H192" s="13">
        <f>SUM(H189:H190)</f>
        <v>0</v>
      </c>
      <c r="I192" s="13">
        <f t="shared" si="130"/>
        <v>610659</v>
      </c>
      <c r="J192" s="13">
        <f t="shared" ref="J192:K192" si="184">I192*6/100+I192</f>
        <v>647298.54</v>
      </c>
      <c r="K192" s="13">
        <f t="shared" si="184"/>
        <v>686136.45240000007</v>
      </c>
    </row>
    <row r="193" spans="1:11" x14ac:dyDescent="0.25">
      <c r="A193" s="5"/>
      <c r="B193" s="6"/>
      <c r="C193" s="7"/>
      <c r="D193" s="7"/>
      <c r="E193" s="7"/>
      <c r="F193" s="7"/>
      <c r="G193" s="7"/>
      <c r="H193" s="13"/>
      <c r="I193" s="13">
        <f t="shared" si="130"/>
        <v>0</v>
      </c>
      <c r="J193" s="13">
        <f t="shared" ref="J193:K193" si="185">I193*6/100+I193</f>
        <v>0</v>
      </c>
      <c r="K193" s="13">
        <f t="shared" si="185"/>
        <v>0</v>
      </c>
    </row>
    <row r="194" spans="1:11" x14ac:dyDescent="0.25">
      <c r="A194" s="5"/>
      <c r="B194" s="6" t="s">
        <v>205</v>
      </c>
      <c r="C194" s="7"/>
      <c r="D194" s="7"/>
      <c r="E194" s="7"/>
      <c r="F194" s="7"/>
      <c r="G194" s="7"/>
      <c r="H194" s="13"/>
      <c r="I194" s="13">
        <f t="shared" si="130"/>
        <v>0</v>
      </c>
      <c r="J194" s="13">
        <f t="shared" ref="J194:K194" si="186">I194*6/100+I194</f>
        <v>0</v>
      </c>
      <c r="K194" s="13">
        <f t="shared" si="186"/>
        <v>0</v>
      </c>
    </row>
    <row r="195" spans="1:11" x14ac:dyDescent="0.25">
      <c r="A195" s="9"/>
      <c r="B195" s="10"/>
      <c r="C195" s="11"/>
      <c r="D195" s="11"/>
      <c r="E195" s="11"/>
      <c r="F195" s="11"/>
      <c r="G195" s="11"/>
      <c r="H195" s="13"/>
      <c r="I195" s="13">
        <f t="shared" si="130"/>
        <v>0</v>
      </c>
      <c r="J195" s="13">
        <f t="shared" ref="J195:K195" si="187">I195*6/100+I195</f>
        <v>0</v>
      </c>
      <c r="K195" s="13">
        <f t="shared" si="187"/>
        <v>0</v>
      </c>
    </row>
    <row r="196" spans="1:11" x14ac:dyDescent="0.25">
      <c r="A196" s="9" t="s">
        <v>369</v>
      </c>
      <c r="B196" s="10" t="s">
        <v>207</v>
      </c>
      <c r="C196" s="11">
        <v>150000</v>
      </c>
      <c r="D196" s="11">
        <v>130755</v>
      </c>
      <c r="E196" s="11">
        <v>130755</v>
      </c>
      <c r="F196" s="11">
        <v>19245</v>
      </c>
      <c r="G196" s="11">
        <v>87.17</v>
      </c>
      <c r="H196" s="13"/>
      <c r="I196" s="13">
        <f t="shared" si="130"/>
        <v>150000</v>
      </c>
      <c r="J196" s="13">
        <f t="shared" ref="J196:K196" si="188">I196*6/100+I196</f>
        <v>159000</v>
      </c>
      <c r="K196" s="13">
        <f t="shared" si="188"/>
        <v>168540</v>
      </c>
    </row>
    <row r="197" spans="1:11" x14ac:dyDescent="0.25">
      <c r="A197" s="9" t="s">
        <v>370</v>
      </c>
      <c r="B197" s="10" t="s">
        <v>208</v>
      </c>
      <c r="C197" s="11">
        <v>105300</v>
      </c>
      <c r="D197" s="11">
        <v>10800</v>
      </c>
      <c r="E197" s="11">
        <v>42300</v>
      </c>
      <c r="F197" s="11">
        <v>63000</v>
      </c>
      <c r="G197" s="11">
        <v>40.17</v>
      </c>
      <c r="H197" s="13"/>
      <c r="I197" s="13">
        <f t="shared" si="130"/>
        <v>105300</v>
      </c>
      <c r="J197" s="13">
        <f t="shared" ref="J197:K197" si="189">I197*6/100+I197</f>
        <v>111618</v>
      </c>
      <c r="K197" s="13">
        <f t="shared" si="189"/>
        <v>118315.08</v>
      </c>
    </row>
    <row r="198" spans="1:11" x14ac:dyDescent="0.25">
      <c r="A198" s="9" t="s">
        <v>371</v>
      </c>
      <c r="B198" s="10" t="s">
        <v>209</v>
      </c>
      <c r="C198" s="11">
        <v>510000</v>
      </c>
      <c r="D198" s="11">
        <v>0</v>
      </c>
      <c r="E198" s="11">
        <v>506870</v>
      </c>
      <c r="F198" s="11">
        <v>3130</v>
      </c>
      <c r="G198" s="11">
        <v>99.38</v>
      </c>
      <c r="H198" s="13"/>
      <c r="I198" s="13">
        <f t="shared" si="130"/>
        <v>510000</v>
      </c>
      <c r="J198" s="13">
        <f t="shared" ref="J198:K198" si="190">I198*6/100+I198</f>
        <v>540600</v>
      </c>
      <c r="K198" s="13">
        <f t="shared" si="190"/>
        <v>573036</v>
      </c>
    </row>
    <row r="199" spans="1:11" x14ac:dyDescent="0.25">
      <c r="A199" s="9"/>
      <c r="B199" s="10"/>
      <c r="C199" s="11"/>
      <c r="D199" s="11"/>
      <c r="E199" s="11"/>
      <c r="F199" s="11"/>
      <c r="G199" s="11"/>
      <c r="H199" s="13"/>
      <c r="I199" s="13">
        <f t="shared" si="130"/>
        <v>0</v>
      </c>
      <c r="J199" s="13">
        <f t="shared" ref="J199:K199" si="191">I199*6/100+I199</f>
        <v>0</v>
      </c>
      <c r="K199" s="13">
        <f t="shared" si="191"/>
        <v>0</v>
      </c>
    </row>
    <row r="200" spans="1:11" x14ac:dyDescent="0.25">
      <c r="A200" s="5"/>
      <c r="B200" s="6" t="s">
        <v>216</v>
      </c>
      <c r="C200" s="7">
        <v>765300</v>
      </c>
      <c r="D200" s="7">
        <v>141555</v>
      </c>
      <c r="E200" s="7">
        <v>679925</v>
      </c>
      <c r="F200" s="7">
        <v>85375</v>
      </c>
      <c r="G200" s="7">
        <v>88.84</v>
      </c>
      <c r="H200" s="13">
        <f>SUM(H196:H198)</f>
        <v>0</v>
      </c>
      <c r="I200" s="13">
        <f t="shared" si="130"/>
        <v>765300</v>
      </c>
      <c r="J200" s="13">
        <f t="shared" ref="J200:K200" si="192">I200*6/100+I200</f>
        <v>811218</v>
      </c>
      <c r="K200" s="13">
        <f t="shared" si="192"/>
        <v>859891.08</v>
      </c>
    </row>
    <row r="201" spans="1:11" x14ac:dyDescent="0.25">
      <c r="A201" s="5"/>
      <c r="B201" s="6" t="s">
        <v>217</v>
      </c>
      <c r="C201" s="7">
        <v>1375959</v>
      </c>
      <c r="D201" s="7">
        <v>141555</v>
      </c>
      <c r="E201" s="7">
        <v>713754.21</v>
      </c>
      <c r="F201" s="7">
        <v>662204.79</v>
      </c>
      <c r="G201" s="7">
        <v>51.87</v>
      </c>
      <c r="H201" s="13">
        <f>H192+H200</f>
        <v>0</v>
      </c>
      <c r="I201" s="13">
        <f t="shared" ref="I201:I264" si="193">C201+H201</f>
        <v>1375959</v>
      </c>
      <c r="J201" s="13">
        <f t="shared" ref="J201:K201" si="194">I201*6/100+I201</f>
        <v>1458516.54</v>
      </c>
      <c r="K201" s="13">
        <f t="shared" si="194"/>
        <v>1546027.5324000001</v>
      </c>
    </row>
    <row r="202" spans="1:11" x14ac:dyDescent="0.25">
      <c r="A202" s="5"/>
      <c r="B202" s="6"/>
      <c r="C202" s="7"/>
      <c r="D202" s="7"/>
      <c r="E202" s="7"/>
      <c r="F202" s="7"/>
      <c r="G202" s="7"/>
      <c r="H202" s="13"/>
      <c r="I202" s="13">
        <f t="shared" si="193"/>
        <v>0</v>
      </c>
      <c r="J202" s="13">
        <f t="shared" ref="J202:K202" si="195">I202*6/100+I202</f>
        <v>0</v>
      </c>
      <c r="K202" s="13">
        <f t="shared" si="195"/>
        <v>0</v>
      </c>
    </row>
    <row r="203" spans="1:11" x14ac:dyDescent="0.25">
      <c r="A203" s="5"/>
      <c r="B203" s="6" t="s">
        <v>218</v>
      </c>
      <c r="C203" s="7"/>
      <c r="D203" s="7"/>
      <c r="E203" s="7"/>
      <c r="F203" s="7"/>
      <c r="G203" s="7"/>
      <c r="H203" s="13"/>
      <c r="I203" s="13">
        <f t="shared" si="193"/>
        <v>0</v>
      </c>
      <c r="J203" s="13">
        <f t="shared" ref="J203:K203" si="196">I203*6/100+I203</f>
        <v>0</v>
      </c>
      <c r="K203" s="13">
        <f t="shared" si="196"/>
        <v>0</v>
      </c>
    </row>
    <row r="204" spans="1:11" x14ac:dyDescent="0.25">
      <c r="A204" s="9"/>
      <c r="B204" s="10"/>
      <c r="C204" s="11"/>
      <c r="D204" s="11"/>
      <c r="E204" s="11"/>
      <c r="F204" s="11"/>
      <c r="G204" s="11"/>
      <c r="H204" s="13"/>
      <c r="I204" s="13">
        <f t="shared" si="193"/>
        <v>0</v>
      </c>
      <c r="J204" s="13">
        <f t="shared" ref="J204:K204" si="197">I204*6/100+I204</f>
        <v>0</v>
      </c>
      <c r="K204" s="13">
        <f t="shared" si="197"/>
        <v>0</v>
      </c>
    </row>
    <row r="205" spans="1:11" x14ac:dyDescent="0.25">
      <c r="A205" s="9" t="s">
        <v>372</v>
      </c>
      <c r="B205" s="10" t="s">
        <v>220</v>
      </c>
      <c r="C205" s="11">
        <v>60000</v>
      </c>
      <c r="D205" s="11">
        <v>0</v>
      </c>
      <c r="E205" s="11">
        <v>20700</v>
      </c>
      <c r="F205" s="11">
        <v>39300</v>
      </c>
      <c r="G205" s="11">
        <v>34.5</v>
      </c>
      <c r="H205" s="13"/>
      <c r="I205" s="13">
        <f t="shared" si="193"/>
        <v>60000</v>
      </c>
      <c r="J205" s="13">
        <f t="shared" ref="J205:K205" si="198">I205*6/100+I205</f>
        <v>63600</v>
      </c>
      <c r="K205" s="13">
        <f t="shared" si="198"/>
        <v>67416</v>
      </c>
    </row>
    <row r="206" spans="1:11" s="18" customFormat="1" x14ac:dyDescent="0.25">
      <c r="A206" s="15" t="s">
        <v>373</v>
      </c>
      <c r="B206" s="16" t="s">
        <v>221</v>
      </c>
      <c r="C206" s="17">
        <v>150000</v>
      </c>
      <c r="D206" s="17">
        <v>0</v>
      </c>
      <c r="E206" s="17">
        <v>83314.55</v>
      </c>
      <c r="F206" s="17">
        <v>66685.45</v>
      </c>
      <c r="G206" s="17">
        <v>55.54</v>
      </c>
      <c r="H206" s="19">
        <v>100000</v>
      </c>
      <c r="I206" s="19">
        <f t="shared" si="193"/>
        <v>250000</v>
      </c>
      <c r="J206" s="13">
        <f t="shared" ref="J206:K206" si="199">I206*6/100+I206</f>
        <v>265000</v>
      </c>
      <c r="K206" s="13">
        <f t="shared" si="199"/>
        <v>280900</v>
      </c>
    </row>
    <row r="207" spans="1:11" s="18" customFormat="1" x14ac:dyDescent="0.25">
      <c r="A207" s="15" t="s">
        <v>374</v>
      </c>
      <c r="B207" s="16" t="s">
        <v>225</v>
      </c>
      <c r="C207" s="17">
        <v>160405</v>
      </c>
      <c r="D207" s="17">
        <v>46195</v>
      </c>
      <c r="E207" s="17">
        <v>149145</v>
      </c>
      <c r="F207" s="17">
        <v>11260</v>
      </c>
      <c r="G207" s="17">
        <v>92.98</v>
      </c>
      <c r="H207" s="19">
        <f>70000+250000</f>
        <v>320000</v>
      </c>
      <c r="I207" s="19">
        <f t="shared" si="193"/>
        <v>480405</v>
      </c>
      <c r="J207" s="13">
        <f t="shared" ref="J207:K207" si="200">I207*6/100+I207</f>
        <v>509229.3</v>
      </c>
      <c r="K207" s="13">
        <f t="shared" si="200"/>
        <v>539783.05799999996</v>
      </c>
    </row>
    <row r="208" spans="1:11" s="18" customFormat="1" x14ac:dyDescent="0.25">
      <c r="A208" s="15" t="s">
        <v>375</v>
      </c>
      <c r="B208" s="16" t="s">
        <v>225</v>
      </c>
      <c r="C208" s="17">
        <v>130271</v>
      </c>
      <c r="D208" s="17">
        <v>0</v>
      </c>
      <c r="E208" s="17">
        <v>0</v>
      </c>
      <c r="F208" s="17">
        <v>130271</v>
      </c>
      <c r="G208" s="17">
        <v>0</v>
      </c>
      <c r="H208" s="19">
        <v>-80000</v>
      </c>
      <c r="I208" s="19">
        <f t="shared" si="193"/>
        <v>50271</v>
      </c>
      <c r="J208" s="13">
        <f t="shared" ref="J208:K208" si="201">I208*6/100+I208</f>
        <v>53287.26</v>
      </c>
      <c r="K208" s="13">
        <f t="shared" si="201"/>
        <v>56484.495600000002</v>
      </c>
    </row>
    <row r="209" spans="1:11" x14ac:dyDescent="0.25">
      <c r="A209" s="9" t="s">
        <v>376</v>
      </c>
      <c r="B209" s="10" t="s">
        <v>239</v>
      </c>
      <c r="C209" s="11">
        <v>990000</v>
      </c>
      <c r="D209" s="11">
        <v>0</v>
      </c>
      <c r="E209" s="11">
        <v>859190</v>
      </c>
      <c r="F209" s="11">
        <v>130810</v>
      </c>
      <c r="G209" s="11">
        <v>86.78</v>
      </c>
      <c r="H209" s="13"/>
      <c r="I209" s="13">
        <f t="shared" si="193"/>
        <v>990000</v>
      </c>
      <c r="J209" s="13">
        <f t="shared" ref="J209:K209" si="202">I209*6/100+I209</f>
        <v>1049400</v>
      </c>
      <c r="K209" s="13">
        <f t="shared" si="202"/>
        <v>1112364</v>
      </c>
    </row>
    <row r="210" spans="1:11" x14ac:dyDescent="0.25">
      <c r="A210" s="9" t="s">
        <v>377</v>
      </c>
      <c r="B210" s="10" t="s">
        <v>239</v>
      </c>
      <c r="C210" s="11">
        <v>7125</v>
      </c>
      <c r="D210" s="11">
        <v>0</v>
      </c>
      <c r="E210" s="11">
        <v>600</v>
      </c>
      <c r="F210" s="11">
        <v>6525</v>
      </c>
      <c r="G210" s="11">
        <v>8.42</v>
      </c>
      <c r="H210" s="13"/>
      <c r="I210" s="13">
        <f t="shared" si="193"/>
        <v>7125</v>
      </c>
      <c r="J210" s="13">
        <f t="shared" ref="J210:K210" si="203">I210*6/100+I210</f>
        <v>7552.5</v>
      </c>
      <c r="K210" s="13">
        <f t="shared" si="203"/>
        <v>8005.65</v>
      </c>
    </row>
    <row r="211" spans="1:11" s="18" customFormat="1" x14ac:dyDescent="0.25">
      <c r="A211" s="15" t="s">
        <v>378</v>
      </c>
      <c r="B211" s="16" t="s">
        <v>241</v>
      </c>
      <c r="C211" s="17">
        <v>450000</v>
      </c>
      <c r="D211" s="17">
        <v>5947.2</v>
      </c>
      <c r="E211" s="17">
        <v>383577.2</v>
      </c>
      <c r="F211" s="17">
        <v>66422.8</v>
      </c>
      <c r="G211" s="17">
        <v>85.23</v>
      </c>
      <c r="H211" s="19">
        <v>200000</v>
      </c>
      <c r="I211" s="19">
        <f t="shared" si="193"/>
        <v>650000</v>
      </c>
      <c r="J211" s="13">
        <f t="shared" ref="J211:K211" si="204">I211*6/100+I211</f>
        <v>689000</v>
      </c>
      <c r="K211" s="13">
        <f t="shared" si="204"/>
        <v>730340</v>
      </c>
    </row>
    <row r="212" spans="1:11" x14ac:dyDescent="0.25">
      <c r="A212" s="9" t="s">
        <v>379</v>
      </c>
      <c r="B212" s="10" t="s">
        <v>243</v>
      </c>
      <c r="C212" s="11">
        <v>154760</v>
      </c>
      <c r="D212" s="11">
        <v>1498.85</v>
      </c>
      <c r="E212" s="11">
        <v>9770.15</v>
      </c>
      <c r="F212" s="11">
        <v>144989.85</v>
      </c>
      <c r="G212" s="11">
        <v>6.31</v>
      </c>
      <c r="H212" s="13"/>
      <c r="I212" s="13">
        <f t="shared" si="193"/>
        <v>154760</v>
      </c>
      <c r="J212" s="13">
        <f t="shared" ref="J212:K212" si="205">I212*6/100+I212</f>
        <v>164045.6</v>
      </c>
      <c r="K212" s="13">
        <f t="shared" si="205"/>
        <v>173888.33600000001</v>
      </c>
    </row>
    <row r="213" spans="1:11" x14ac:dyDescent="0.25">
      <c r="A213" s="9" t="s">
        <v>380</v>
      </c>
      <c r="B213" s="10" t="s">
        <v>244</v>
      </c>
      <c r="C213" s="11">
        <v>0</v>
      </c>
      <c r="D213" s="11">
        <v>14145.08</v>
      </c>
      <c r="E213" s="11">
        <v>57466.3</v>
      </c>
      <c r="F213" s="11">
        <v>-57466.3</v>
      </c>
      <c r="G213" s="11">
        <v>0</v>
      </c>
      <c r="H213" s="13"/>
      <c r="I213" s="13">
        <f t="shared" si="193"/>
        <v>0</v>
      </c>
      <c r="J213" s="13">
        <f t="shared" ref="J213:K213" si="206">I213*6/100+I213</f>
        <v>0</v>
      </c>
      <c r="K213" s="13">
        <f t="shared" si="206"/>
        <v>0</v>
      </c>
    </row>
    <row r="214" spans="1:11" x14ac:dyDescent="0.25">
      <c r="A214" s="9" t="s">
        <v>381</v>
      </c>
      <c r="B214" s="10" t="s">
        <v>244</v>
      </c>
      <c r="C214" s="11">
        <v>105300</v>
      </c>
      <c r="D214" s="11">
        <v>17369.02</v>
      </c>
      <c r="E214" s="11">
        <v>68118.48</v>
      </c>
      <c r="F214" s="11">
        <v>37181.519999999997</v>
      </c>
      <c r="G214" s="11">
        <v>64.680000000000007</v>
      </c>
      <c r="H214" s="13"/>
      <c r="I214" s="13">
        <f t="shared" si="193"/>
        <v>105300</v>
      </c>
      <c r="J214" s="13">
        <f t="shared" ref="J214:K214" si="207">I214*6/100+I214</f>
        <v>111618</v>
      </c>
      <c r="K214" s="13">
        <f t="shared" si="207"/>
        <v>118315.08</v>
      </c>
    </row>
    <row r="215" spans="1:11" x14ac:dyDescent="0.25">
      <c r="A215" s="9" t="s">
        <v>382</v>
      </c>
      <c r="B215" s="10" t="s">
        <v>245</v>
      </c>
      <c r="C215" s="11">
        <v>70000</v>
      </c>
      <c r="D215" s="11">
        <v>19389.080000000002</v>
      </c>
      <c r="E215" s="11">
        <v>40129.08</v>
      </c>
      <c r="F215" s="11">
        <v>29870.92</v>
      </c>
      <c r="G215" s="11">
        <v>57.32</v>
      </c>
      <c r="H215" s="13"/>
      <c r="I215" s="13">
        <f t="shared" si="193"/>
        <v>70000</v>
      </c>
      <c r="J215" s="13">
        <f t="shared" ref="J215:K215" si="208">I215*6/100+I215</f>
        <v>74200</v>
      </c>
      <c r="K215" s="13">
        <f t="shared" si="208"/>
        <v>78652</v>
      </c>
    </row>
    <row r="216" spans="1:11" x14ac:dyDescent="0.25">
      <c r="A216" s="9" t="s">
        <v>383</v>
      </c>
      <c r="B216" s="10" t="s">
        <v>245</v>
      </c>
      <c r="C216" s="11">
        <v>40000</v>
      </c>
      <c r="D216" s="11">
        <v>0</v>
      </c>
      <c r="E216" s="11">
        <v>28133.43</v>
      </c>
      <c r="F216" s="11">
        <v>11866.57</v>
      </c>
      <c r="G216" s="11">
        <v>70.33</v>
      </c>
      <c r="H216" s="13"/>
      <c r="I216" s="13">
        <f t="shared" si="193"/>
        <v>40000</v>
      </c>
      <c r="J216" s="13">
        <f t="shared" ref="J216:K216" si="209">I216*6/100+I216</f>
        <v>42400</v>
      </c>
      <c r="K216" s="13">
        <f t="shared" si="209"/>
        <v>44944</v>
      </c>
    </row>
    <row r="217" spans="1:11" x14ac:dyDescent="0.25">
      <c r="A217" s="9"/>
      <c r="B217" s="10"/>
      <c r="C217" s="11"/>
      <c r="D217" s="11"/>
      <c r="E217" s="11"/>
      <c r="F217" s="11"/>
      <c r="G217" s="11"/>
      <c r="H217" s="13"/>
      <c r="I217" s="13">
        <f t="shared" si="193"/>
        <v>0</v>
      </c>
      <c r="J217" s="13">
        <f t="shared" ref="J217:K217" si="210">I217*6/100+I217</f>
        <v>0</v>
      </c>
      <c r="K217" s="13">
        <f t="shared" si="210"/>
        <v>0</v>
      </c>
    </row>
    <row r="218" spans="1:11" x14ac:dyDescent="0.25">
      <c r="A218" s="5"/>
      <c r="B218" s="6" t="s">
        <v>250</v>
      </c>
      <c r="C218" s="7">
        <v>2317861</v>
      </c>
      <c r="D218" s="7">
        <v>104544.23</v>
      </c>
      <c r="E218" s="7">
        <v>1700144.19</v>
      </c>
      <c r="F218" s="7">
        <v>617716.81000000006</v>
      </c>
      <c r="G218" s="7">
        <v>73.34</v>
      </c>
      <c r="H218" s="13">
        <f>SUM(H205:H216)</f>
        <v>540000</v>
      </c>
      <c r="I218" s="13">
        <f t="shared" si="193"/>
        <v>2857861</v>
      </c>
      <c r="J218" s="13">
        <f t="shared" ref="J218:K218" si="211">I218*6/100+I218</f>
        <v>3029332.66</v>
      </c>
      <c r="K218" s="13">
        <f t="shared" si="211"/>
        <v>3211092.6196000003</v>
      </c>
    </row>
    <row r="219" spans="1:11" x14ac:dyDescent="0.25">
      <c r="A219" s="9"/>
      <c r="B219" s="10"/>
      <c r="C219" s="11"/>
      <c r="D219" s="11"/>
      <c r="E219" s="11"/>
      <c r="F219" s="11"/>
      <c r="G219" s="11"/>
      <c r="H219" s="13"/>
      <c r="I219" s="13">
        <f t="shared" si="193"/>
        <v>0</v>
      </c>
      <c r="J219" s="13">
        <f t="shared" ref="J219:K219" si="212">I219*6/100+I219</f>
        <v>0</v>
      </c>
      <c r="K219" s="13">
        <f t="shared" si="212"/>
        <v>0</v>
      </c>
    </row>
    <row r="220" spans="1:11" x14ac:dyDescent="0.25">
      <c r="A220" s="5"/>
      <c r="B220" s="6" t="s">
        <v>266</v>
      </c>
      <c r="C220" s="7"/>
      <c r="D220" s="7"/>
      <c r="E220" s="7"/>
      <c r="F220" s="7"/>
      <c r="G220" s="7"/>
      <c r="H220" s="13"/>
      <c r="I220" s="13">
        <f t="shared" si="193"/>
        <v>0</v>
      </c>
      <c r="J220" s="13">
        <f t="shared" ref="J220:K220" si="213">I220*6/100+I220</f>
        <v>0</v>
      </c>
      <c r="K220" s="13">
        <f t="shared" si="213"/>
        <v>0</v>
      </c>
    </row>
    <row r="221" spans="1:11" x14ac:dyDescent="0.25">
      <c r="A221" s="9"/>
      <c r="B221" s="10"/>
      <c r="C221" s="11"/>
      <c r="D221" s="11"/>
      <c r="E221" s="11"/>
      <c r="F221" s="11"/>
      <c r="G221" s="11"/>
      <c r="H221" s="13"/>
      <c r="I221" s="13">
        <f t="shared" si="193"/>
        <v>0</v>
      </c>
      <c r="J221" s="13">
        <f t="shared" ref="J221:K221" si="214">I221*6/100+I221</f>
        <v>0</v>
      </c>
      <c r="K221" s="13">
        <f t="shared" si="214"/>
        <v>0</v>
      </c>
    </row>
    <row r="222" spans="1:11" x14ac:dyDescent="0.25">
      <c r="A222" s="9" t="s">
        <v>384</v>
      </c>
      <c r="B222" s="10" t="s">
        <v>268</v>
      </c>
      <c r="C222" s="11">
        <v>3180</v>
      </c>
      <c r="D222" s="11">
        <v>1248.76</v>
      </c>
      <c r="E222" s="11">
        <v>3206.59</v>
      </c>
      <c r="F222" s="11">
        <v>-26.59</v>
      </c>
      <c r="G222" s="11">
        <v>100.83</v>
      </c>
      <c r="H222" s="13"/>
      <c r="I222" s="13">
        <f t="shared" si="193"/>
        <v>3180</v>
      </c>
      <c r="J222" s="13">
        <f t="shared" ref="J222:K222" si="215">I222*6/100+I222</f>
        <v>3370.8</v>
      </c>
      <c r="K222" s="13">
        <f t="shared" si="215"/>
        <v>3573.0480000000002</v>
      </c>
    </row>
    <row r="223" spans="1:11" x14ac:dyDescent="0.25">
      <c r="A223" s="9" t="s">
        <v>385</v>
      </c>
      <c r="B223" s="10" t="s">
        <v>269</v>
      </c>
      <c r="C223" s="11">
        <v>10517</v>
      </c>
      <c r="D223" s="11">
        <v>1351.42</v>
      </c>
      <c r="E223" s="11">
        <v>5030.24</v>
      </c>
      <c r="F223" s="11">
        <v>5486.76</v>
      </c>
      <c r="G223" s="11">
        <v>47.82</v>
      </c>
      <c r="H223" s="13"/>
      <c r="I223" s="13">
        <f t="shared" si="193"/>
        <v>10517</v>
      </c>
      <c r="J223" s="13">
        <f t="shared" ref="J223:K223" si="216">I223*6/100+I223</f>
        <v>11148.02</v>
      </c>
      <c r="K223" s="13">
        <f t="shared" si="216"/>
        <v>11816.9012</v>
      </c>
    </row>
    <row r="224" spans="1:11" x14ac:dyDescent="0.25">
      <c r="A224" s="9"/>
      <c r="B224" s="10"/>
      <c r="C224" s="11"/>
      <c r="D224" s="11"/>
      <c r="E224" s="11"/>
      <c r="F224" s="11"/>
      <c r="G224" s="11"/>
      <c r="H224" s="13"/>
      <c r="I224" s="13">
        <f t="shared" si="193"/>
        <v>0</v>
      </c>
      <c r="J224" s="13">
        <f t="shared" ref="J224:K224" si="217">I224*6/100+I224</f>
        <v>0</v>
      </c>
      <c r="K224" s="13">
        <f t="shared" si="217"/>
        <v>0</v>
      </c>
    </row>
    <row r="225" spans="1:11" x14ac:dyDescent="0.25">
      <c r="A225" s="5"/>
      <c r="B225" s="6" t="s">
        <v>280</v>
      </c>
      <c r="C225" s="7">
        <v>13697</v>
      </c>
      <c r="D225" s="7">
        <v>2600.1799999999998</v>
      </c>
      <c r="E225" s="7">
        <v>8236.83</v>
      </c>
      <c r="F225" s="7">
        <v>5460.17</v>
      </c>
      <c r="G225" s="7">
        <v>60.13</v>
      </c>
      <c r="H225" s="13">
        <f>SUM(H222:H223)</f>
        <v>0</v>
      </c>
      <c r="I225" s="13">
        <f t="shared" si="193"/>
        <v>13697</v>
      </c>
      <c r="J225" s="13">
        <f t="shared" ref="J225:K225" si="218">I225*6/100+I225</f>
        <v>14518.82</v>
      </c>
      <c r="K225" s="13">
        <f t="shared" si="218"/>
        <v>15389.949199999999</v>
      </c>
    </row>
    <row r="226" spans="1:11" x14ac:dyDescent="0.25">
      <c r="A226" s="5"/>
      <c r="B226" s="6"/>
      <c r="C226" s="7"/>
      <c r="D226" s="7"/>
      <c r="E226" s="7"/>
      <c r="F226" s="7"/>
      <c r="G226" s="7"/>
      <c r="H226" s="13"/>
      <c r="I226" s="13">
        <f t="shared" si="193"/>
        <v>0</v>
      </c>
      <c r="J226" s="13">
        <f t="shared" ref="J226:K226" si="219">I226*6/100+I226</f>
        <v>0</v>
      </c>
      <c r="K226" s="13">
        <f t="shared" si="219"/>
        <v>0</v>
      </c>
    </row>
    <row r="227" spans="1:11" x14ac:dyDescent="0.25">
      <c r="A227" s="5"/>
      <c r="B227" s="6" t="s">
        <v>281</v>
      </c>
      <c r="C227" s="7">
        <v>6242650</v>
      </c>
      <c r="D227" s="7">
        <v>435279.99</v>
      </c>
      <c r="E227" s="7">
        <v>3613058.46</v>
      </c>
      <c r="F227" s="7">
        <v>2629591.54</v>
      </c>
      <c r="G227" s="7">
        <v>57.87</v>
      </c>
      <c r="H227" s="13">
        <f>H167+H176+H184+H201+H218+H225</f>
        <v>540000</v>
      </c>
      <c r="I227" s="13">
        <f t="shared" si="193"/>
        <v>6782650</v>
      </c>
      <c r="J227" s="13">
        <f>J167+J176+J184+J201+J218+J225</f>
        <v>7189609</v>
      </c>
      <c r="K227" s="13">
        <f>K167+K176+K184+K201+K218+K225</f>
        <v>7620985.54</v>
      </c>
    </row>
    <row r="228" spans="1:11" x14ac:dyDescent="0.25">
      <c r="A228" s="5"/>
      <c r="B228" s="6"/>
      <c r="C228" s="7"/>
      <c r="D228" s="7"/>
      <c r="E228" s="7"/>
      <c r="F228" s="7"/>
      <c r="G228" s="7"/>
      <c r="H228" s="13"/>
      <c r="I228" s="13">
        <f t="shared" si="193"/>
        <v>0</v>
      </c>
      <c r="J228" s="13">
        <f t="shared" ref="J228:K228" si="220">I228*6/100+I228</f>
        <v>0</v>
      </c>
      <c r="K228" s="13">
        <f t="shared" si="220"/>
        <v>0</v>
      </c>
    </row>
    <row r="229" spans="1:11" x14ac:dyDescent="0.25">
      <c r="A229" s="5"/>
      <c r="B229" s="6" t="s">
        <v>283</v>
      </c>
      <c r="C229" s="7"/>
      <c r="D229" s="7"/>
      <c r="E229" s="7"/>
      <c r="F229" s="7"/>
      <c r="G229" s="7"/>
      <c r="H229" s="13"/>
      <c r="I229" s="13">
        <f t="shared" si="193"/>
        <v>0</v>
      </c>
      <c r="J229" s="13">
        <f t="shared" ref="J229:K229" si="221">I229*6/100+I229</f>
        <v>0</v>
      </c>
      <c r="K229" s="13">
        <f t="shared" si="221"/>
        <v>0</v>
      </c>
    </row>
    <row r="230" spans="1:11" x14ac:dyDescent="0.25">
      <c r="A230" s="9"/>
      <c r="B230" s="10"/>
      <c r="C230" s="11"/>
      <c r="D230" s="11"/>
      <c r="E230" s="11"/>
      <c r="F230" s="11"/>
      <c r="G230" s="11"/>
      <c r="H230" s="13"/>
      <c r="I230" s="13">
        <f t="shared" si="193"/>
        <v>0</v>
      </c>
      <c r="J230" s="13">
        <f t="shared" ref="J230:K230" si="222">I230*6/100+I230</f>
        <v>0</v>
      </c>
      <c r="K230" s="13">
        <f t="shared" si="222"/>
        <v>0</v>
      </c>
    </row>
    <row r="231" spans="1:11" s="18" customFormat="1" x14ac:dyDescent="0.25">
      <c r="A231" s="15" t="s">
        <v>386</v>
      </c>
      <c r="B231" s="16" t="s">
        <v>387</v>
      </c>
      <c r="C231" s="17">
        <v>100000</v>
      </c>
      <c r="D231" s="17">
        <v>45950</v>
      </c>
      <c r="E231" s="17">
        <v>45950</v>
      </c>
      <c r="F231" s="17">
        <v>54050</v>
      </c>
      <c r="G231" s="17">
        <v>45.95</v>
      </c>
      <c r="H231" s="19">
        <v>-54050</v>
      </c>
      <c r="I231" s="19">
        <f t="shared" si="193"/>
        <v>45950</v>
      </c>
      <c r="J231" s="13">
        <f t="shared" ref="J231:K231" si="223">I231*6/100+I231</f>
        <v>48707</v>
      </c>
      <c r="K231" s="13">
        <f t="shared" si="223"/>
        <v>51629.42</v>
      </c>
    </row>
    <row r="232" spans="1:11" x14ac:dyDescent="0.25">
      <c r="A232" s="9"/>
      <c r="B232" s="10"/>
      <c r="C232" s="11"/>
      <c r="D232" s="11"/>
      <c r="E232" s="11"/>
      <c r="F232" s="11"/>
      <c r="G232" s="11"/>
      <c r="H232" s="13"/>
      <c r="I232" s="13">
        <f t="shared" si="193"/>
        <v>0</v>
      </c>
      <c r="J232" s="13">
        <f t="shared" ref="J232:K232" si="224">I232*6/100+I232</f>
        <v>0</v>
      </c>
      <c r="K232" s="13">
        <f t="shared" si="224"/>
        <v>0</v>
      </c>
    </row>
    <row r="233" spans="1:11" x14ac:dyDescent="0.25">
      <c r="A233" s="5"/>
      <c r="B233" s="6" t="s">
        <v>294</v>
      </c>
      <c r="C233" s="7">
        <v>100000</v>
      </c>
      <c r="D233" s="7">
        <v>45950</v>
      </c>
      <c r="E233" s="7">
        <v>45950</v>
      </c>
      <c r="F233" s="7">
        <v>54050</v>
      </c>
      <c r="G233" s="7">
        <v>45.95</v>
      </c>
      <c r="H233" s="13">
        <f>H231</f>
        <v>-54050</v>
      </c>
      <c r="I233" s="13">
        <f t="shared" si="193"/>
        <v>45950</v>
      </c>
      <c r="J233" s="13">
        <f>J231</f>
        <v>48707</v>
      </c>
      <c r="K233" s="13">
        <f>K231</f>
        <v>51629.42</v>
      </c>
    </row>
    <row r="234" spans="1:11" x14ac:dyDescent="0.25">
      <c r="A234" s="9"/>
      <c r="B234" s="10"/>
      <c r="C234" s="11"/>
      <c r="D234" s="11"/>
      <c r="E234" s="11"/>
      <c r="F234" s="11"/>
      <c r="G234" s="11"/>
      <c r="H234" s="13"/>
      <c r="I234" s="13">
        <f t="shared" si="193"/>
        <v>0</v>
      </c>
      <c r="J234" s="13">
        <f t="shared" ref="J234:K234" si="225">I234*6/100+I234</f>
        <v>0</v>
      </c>
      <c r="K234" s="13">
        <f t="shared" si="225"/>
        <v>0</v>
      </c>
    </row>
    <row r="235" spans="1:11" x14ac:dyDescent="0.25">
      <c r="A235" s="5"/>
      <c r="B235" s="6" t="s">
        <v>388</v>
      </c>
      <c r="C235" s="7"/>
      <c r="D235" s="7"/>
      <c r="E235" s="7"/>
      <c r="F235" s="7"/>
      <c r="G235" s="7"/>
      <c r="H235" s="13"/>
      <c r="I235" s="13">
        <f t="shared" si="193"/>
        <v>0</v>
      </c>
      <c r="J235" s="13">
        <f t="shared" ref="J235:K235" si="226">I235*6/100+I235</f>
        <v>0</v>
      </c>
      <c r="K235" s="13">
        <f t="shared" si="226"/>
        <v>0</v>
      </c>
    </row>
    <row r="236" spans="1:11" x14ac:dyDescent="0.25">
      <c r="A236" s="5"/>
      <c r="B236" s="6" t="s">
        <v>92</v>
      </c>
      <c r="C236" s="7"/>
      <c r="D236" s="7"/>
      <c r="E236" s="7"/>
      <c r="F236" s="7"/>
      <c r="G236" s="7"/>
      <c r="H236" s="13"/>
      <c r="I236" s="13">
        <f t="shared" si="193"/>
        <v>0</v>
      </c>
      <c r="J236" s="13">
        <f t="shared" ref="J236:K236" si="227">I236*6/100+I236</f>
        <v>0</v>
      </c>
      <c r="K236" s="13">
        <f t="shared" si="227"/>
        <v>0</v>
      </c>
    </row>
    <row r="237" spans="1:11" x14ac:dyDescent="0.25">
      <c r="A237" s="5"/>
      <c r="B237" s="6" t="s">
        <v>93</v>
      </c>
      <c r="C237" s="7"/>
      <c r="D237" s="7"/>
      <c r="E237" s="7"/>
      <c r="F237" s="7"/>
      <c r="G237" s="7"/>
      <c r="H237" s="13"/>
      <c r="I237" s="13">
        <f t="shared" si="193"/>
        <v>0</v>
      </c>
      <c r="J237" s="13">
        <f t="shared" ref="J237:K237" si="228">I237*6/100+I237</f>
        <v>0</v>
      </c>
      <c r="K237" s="13">
        <f t="shared" si="228"/>
        <v>0</v>
      </c>
    </row>
    <row r="238" spans="1:11" x14ac:dyDescent="0.25">
      <c r="A238" s="5"/>
      <c r="B238" s="6" t="s">
        <v>128</v>
      </c>
      <c r="C238" s="7"/>
      <c r="D238" s="7"/>
      <c r="E238" s="7"/>
      <c r="F238" s="7"/>
      <c r="G238" s="7"/>
      <c r="H238" s="13"/>
      <c r="I238" s="13">
        <f t="shared" si="193"/>
        <v>0</v>
      </c>
      <c r="J238" s="13">
        <f t="shared" ref="J238:K238" si="229">I238*6/100+I238</f>
        <v>0</v>
      </c>
      <c r="K238" s="13">
        <f t="shared" si="229"/>
        <v>0</v>
      </c>
    </row>
    <row r="239" spans="1:11" x14ac:dyDescent="0.25">
      <c r="A239" s="5"/>
      <c r="B239" s="6" t="s">
        <v>129</v>
      </c>
      <c r="C239" s="7"/>
      <c r="D239" s="7"/>
      <c r="E239" s="7"/>
      <c r="F239" s="7"/>
      <c r="G239" s="7"/>
      <c r="H239" s="13"/>
      <c r="I239" s="13">
        <f t="shared" si="193"/>
        <v>0</v>
      </c>
      <c r="J239" s="13">
        <f t="shared" ref="J239:K239" si="230">I239*6/100+I239</f>
        <v>0</v>
      </c>
      <c r="K239" s="13">
        <f t="shared" si="230"/>
        <v>0</v>
      </c>
    </row>
    <row r="240" spans="1:11" x14ac:dyDescent="0.25">
      <c r="A240" s="9"/>
      <c r="B240" s="10"/>
      <c r="C240" s="11"/>
      <c r="D240" s="11"/>
      <c r="E240" s="11"/>
      <c r="F240" s="11"/>
      <c r="G240" s="11"/>
      <c r="H240" s="13"/>
      <c r="I240" s="13">
        <f t="shared" si="193"/>
        <v>0</v>
      </c>
      <c r="J240" s="13">
        <f t="shared" ref="J240:K240" si="231">I240*6/100+I240</f>
        <v>0</v>
      </c>
      <c r="K240" s="13">
        <f t="shared" si="231"/>
        <v>0</v>
      </c>
    </row>
    <row r="241" spans="1:11" x14ac:dyDescent="0.25">
      <c r="A241" s="9" t="s">
        <v>389</v>
      </c>
      <c r="B241" s="10" t="s">
        <v>130</v>
      </c>
      <c r="C241" s="11">
        <v>1033496</v>
      </c>
      <c r="D241" s="11">
        <v>85776.9</v>
      </c>
      <c r="E241" s="11">
        <v>509631.66</v>
      </c>
      <c r="F241" s="11">
        <v>523864.34</v>
      </c>
      <c r="G241" s="11">
        <v>49.31</v>
      </c>
      <c r="H241" s="13"/>
      <c r="I241" s="13">
        <f t="shared" si="193"/>
        <v>1033496</v>
      </c>
      <c r="J241" s="13">
        <f t="shared" ref="J241:K241" si="232">I241*6/100+I241</f>
        <v>1095505.76</v>
      </c>
      <c r="K241" s="13">
        <f t="shared" si="232"/>
        <v>1161236.1055999999</v>
      </c>
    </row>
    <row r="242" spans="1:11" x14ac:dyDescent="0.25">
      <c r="A242" s="9" t="s">
        <v>390</v>
      </c>
      <c r="B242" s="10" t="s">
        <v>131</v>
      </c>
      <c r="C242" s="11">
        <v>107383</v>
      </c>
      <c r="D242" s="11">
        <v>0</v>
      </c>
      <c r="E242" s="11">
        <v>83768.3</v>
      </c>
      <c r="F242" s="11">
        <v>23614.7</v>
      </c>
      <c r="G242" s="11">
        <v>78</v>
      </c>
      <c r="H242" s="13"/>
      <c r="I242" s="13">
        <f t="shared" si="193"/>
        <v>107383</v>
      </c>
      <c r="J242" s="13">
        <f t="shared" ref="J242:K242" si="233">I242*6/100+I242</f>
        <v>113825.98</v>
      </c>
      <c r="K242" s="13">
        <f t="shared" si="233"/>
        <v>120655.53879999999</v>
      </c>
    </row>
    <row r="243" spans="1:11" x14ac:dyDescent="0.25">
      <c r="A243" s="9" t="s">
        <v>391</v>
      </c>
      <c r="B243" s="10" t="s">
        <v>132</v>
      </c>
      <c r="C243" s="11">
        <v>38100</v>
      </c>
      <c r="D243" s="11">
        <v>3172.75</v>
      </c>
      <c r="E243" s="11">
        <v>19036.5</v>
      </c>
      <c r="F243" s="11">
        <v>19063.5</v>
      </c>
      <c r="G243" s="11">
        <v>49.96</v>
      </c>
      <c r="H243" s="13"/>
      <c r="I243" s="13">
        <f t="shared" si="193"/>
        <v>38100</v>
      </c>
      <c r="J243" s="13">
        <f t="shared" ref="J243:K243" si="234">I243*6/100+I243</f>
        <v>40386</v>
      </c>
      <c r="K243" s="13">
        <f t="shared" si="234"/>
        <v>42809.16</v>
      </c>
    </row>
    <row r="244" spans="1:11" s="92" customFormat="1" x14ac:dyDescent="0.25">
      <c r="A244" s="88" t="s">
        <v>392</v>
      </c>
      <c r="B244" s="89" t="s">
        <v>133</v>
      </c>
      <c r="C244" s="90">
        <v>6264</v>
      </c>
      <c r="D244" s="90">
        <v>852.37</v>
      </c>
      <c r="E244" s="90">
        <v>5114.22</v>
      </c>
      <c r="F244" s="90">
        <v>1149.78</v>
      </c>
      <c r="G244" s="90">
        <v>81.64</v>
      </c>
      <c r="H244" s="91"/>
      <c r="I244" s="91">
        <f t="shared" si="193"/>
        <v>6264</v>
      </c>
      <c r="J244" s="91">
        <f t="shared" ref="J244:K244" si="235">I244*6/100+I244</f>
        <v>6639.84</v>
      </c>
      <c r="K244" s="91">
        <f t="shared" si="235"/>
        <v>7038.2304000000004</v>
      </c>
    </row>
    <row r="245" spans="1:11" x14ac:dyDescent="0.25">
      <c r="A245" s="9" t="s">
        <v>393</v>
      </c>
      <c r="B245" s="10" t="s">
        <v>135</v>
      </c>
      <c r="C245" s="11">
        <v>32605</v>
      </c>
      <c r="D245" s="11">
        <v>0</v>
      </c>
      <c r="E245" s="11">
        <v>0</v>
      </c>
      <c r="F245" s="11">
        <v>32605</v>
      </c>
      <c r="G245" s="11">
        <v>0</v>
      </c>
      <c r="H245" s="13"/>
      <c r="I245" s="13">
        <f t="shared" si="193"/>
        <v>32605</v>
      </c>
      <c r="J245" s="13">
        <f t="shared" ref="J245:K245" si="236">I245*6/100+I245</f>
        <v>34561.300000000003</v>
      </c>
      <c r="K245" s="13">
        <f t="shared" si="236"/>
        <v>36634.978000000003</v>
      </c>
    </row>
    <row r="246" spans="1:11" x14ac:dyDescent="0.25">
      <c r="A246" s="9" t="s">
        <v>394</v>
      </c>
      <c r="B246" s="10" t="s">
        <v>136</v>
      </c>
      <c r="C246" s="11">
        <v>137842</v>
      </c>
      <c r="D246" s="11">
        <v>11921.85</v>
      </c>
      <c r="E246" s="11">
        <v>70693.440000000002</v>
      </c>
      <c r="F246" s="11">
        <v>67148.56</v>
      </c>
      <c r="G246" s="11">
        <v>51.28</v>
      </c>
      <c r="H246" s="13"/>
      <c r="I246" s="13">
        <f t="shared" si="193"/>
        <v>137842</v>
      </c>
      <c r="J246" s="13">
        <f t="shared" ref="J246:K246" si="237">I246*6/100+I246</f>
        <v>146112.51999999999</v>
      </c>
      <c r="K246" s="13">
        <f t="shared" si="237"/>
        <v>154879.27119999999</v>
      </c>
    </row>
    <row r="247" spans="1:11" s="92" customFormat="1" x14ac:dyDescent="0.25">
      <c r="A247" s="88" t="s">
        <v>395</v>
      </c>
      <c r="B247" s="89" t="s">
        <v>137</v>
      </c>
      <c r="C247" s="90">
        <v>0</v>
      </c>
      <c r="D247" s="90">
        <v>5744.46</v>
      </c>
      <c r="E247" s="90">
        <v>5744.46</v>
      </c>
      <c r="F247" s="90">
        <v>-5744.46</v>
      </c>
      <c r="G247" s="90">
        <v>0</v>
      </c>
      <c r="H247" s="91"/>
      <c r="I247" s="91">
        <f t="shared" si="193"/>
        <v>0</v>
      </c>
      <c r="J247" s="91">
        <f t="shared" ref="J247:K247" si="238">I247*6/100+I247</f>
        <v>0</v>
      </c>
      <c r="K247" s="91">
        <f t="shared" si="238"/>
        <v>0</v>
      </c>
    </row>
    <row r="248" spans="1:11" s="92" customFormat="1" x14ac:dyDescent="0.25">
      <c r="A248" s="88" t="s">
        <v>396</v>
      </c>
      <c r="B248" s="89" t="s">
        <v>138</v>
      </c>
      <c r="C248" s="90">
        <v>11027</v>
      </c>
      <c r="D248" s="90">
        <v>11997.8</v>
      </c>
      <c r="E248" s="90">
        <v>11997.8</v>
      </c>
      <c r="F248" s="90">
        <v>-970.8</v>
      </c>
      <c r="G248" s="90">
        <v>108.8</v>
      </c>
      <c r="H248" s="91">
        <v>971</v>
      </c>
      <c r="I248" s="91">
        <f t="shared" si="193"/>
        <v>11998</v>
      </c>
      <c r="J248" s="91">
        <f t="shared" ref="J248:K248" si="239">I248*6/100+I248</f>
        <v>12717.88</v>
      </c>
      <c r="K248" s="91">
        <f t="shared" si="239"/>
        <v>13480.952799999999</v>
      </c>
    </row>
    <row r="249" spans="1:11" x14ac:dyDescent="0.25">
      <c r="A249" s="9" t="s">
        <v>397</v>
      </c>
      <c r="B249" s="10" t="s">
        <v>142</v>
      </c>
      <c r="C249" s="11">
        <v>15692</v>
      </c>
      <c r="D249" s="11">
        <v>1307.7</v>
      </c>
      <c r="E249" s="11">
        <v>7846.2</v>
      </c>
      <c r="F249" s="11">
        <v>7845.8</v>
      </c>
      <c r="G249" s="11">
        <v>50</v>
      </c>
      <c r="H249" s="13"/>
      <c r="I249" s="13">
        <f t="shared" si="193"/>
        <v>15692</v>
      </c>
      <c r="J249" s="13">
        <f t="shared" ref="J249:K249" si="240">I249*6/100+I249</f>
        <v>16633.52</v>
      </c>
      <c r="K249" s="13">
        <f t="shared" si="240"/>
        <v>17631.531200000001</v>
      </c>
    </row>
    <row r="250" spans="1:11" x14ac:dyDescent="0.25">
      <c r="A250" s="9"/>
      <c r="B250" s="10"/>
      <c r="C250" s="11"/>
      <c r="D250" s="11"/>
      <c r="E250" s="11"/>
      <c r="F250" s="11"/>
      <c r="G250" s="11"/>
      <c r="H250" s="13"/>
      <c r="I250" s="13">
        <f t="shared" si="193"/>
        <v>0</v>
      </c>
      <c r="J250" s="13">
        <f t="shared" ref="J250:K250" si="241">I250*6/100+I250</f>
        <v>0</v>
      </c>
      <c r="K250" s="13">
        <f t="shared" si="241"/>
        <v>0</v>
      </c>
    </row>
    <row r="251" spans="1:11" x14ac:dyDescent="0.25">
      <c r="A251" s="5"/>
      <c r="B251" s="6" t="s">
        <v>143</v>
      </c>
      <c r="C251" s="7">
        <v>1382409</v>
      </c>
      <c r="D251" s="7">
        <v>120773.83</v>
      </c>
      <c r="E251" s="7">
        <v>713832.58</v>
      </c>
      <c r="F251" s="7">
        <v>668576.42000000004</v>
      </c>
      <c r="G251" s="7">
        <v>51.63</v>
      </c>
      <c r="H251" s="13">
        <f>SUM(H241:H249)</f>
        <v>971</v>
      </c>
      <c r="I251" s="13">
        <f t="shared" si="193"/>
        <v>1383380</v>
      </c>
      <c r="J251" s="13">
        <f t="shared" ref="J251:K251" si="242">I251*6/100+I251</f>
        <v>1466382.8</v>
      </c>
      <c r="K251" s="13">
        <f t="shared" si="242"/>
        <v>1554365.7680000002</v>
      </c>
    </row>
    <row r="252" spans="1:11" x14ac:dyDescent="0.25">
      <c r="A252" s="5"/>
      <c r="B252" s="6"/>
      <c r="C252" s="7"/>
      <c r="D252" s="7"/>
      <c r="E252" s="7"/>
      <c r="F252" s="7"/>
      <c r="G252" s="7"/>
      <c r="H252" s="13"/>
      <c r="I252" s="13">
        <f t="shared" si="193"/>
        <v>0</v>
      </c>
      <c r="J252" s="13">
        <f t="shared" ref="J252:K252" si="243">I252*6/100+I252</f>
        <v>0</v>
      </c>
      <c r="K252" s="13">
        <f t="shared" si="243"/>
        <v>0</v>
      </c>
    </row>
    <row r="253" spans="1:11" x14ac:dyDescent="0.25">
      <c r="A253" s="5"/>
      <c r="B253" s="6" t="s">
        <v>144</v>
      </c>
      <c r="C253" s="7"/>
      <c r="D253" s="7"/>
      <c r="E253" s="7"/>
      <c r="F253" s="7"/>
      <c r="G253" s="7"/>
      <c r="H253" s="13"/>
      <c r="I253" s="13">
        <f t="shared" si="193"/>
        <v>0</v>
      </c>
      <c r="J253" s="13">
        <f t="shared" ref="J253:K253" si="244">I253*6/100+I253</f>
        <v>0</v>
      </c>
      <c r="K253" s="13">
        <f t="shared" si="244"/>
        <v>0</v>
      </c>
    </row>
    <row r="254" spans="1:11" x14ac:dyDescent="0.25">
      <c r="A254" s="9"/>
      <c r="B254" s="10"/>
      <c r="C254" s="11"/>
      <c r="D254" s="11"/>
      <c r="E254" s="11"/>
      <c r="F254" s="11"/>
      <c r="G254" s="11"/>
      <c r="H254" s="13"/>
      <c r="I254" s="13">
        <f t="shared" si="193"/>
        <v>0</v>
      </c>
      <c r="J254" s="13">
        <f t="shared" ref="J254:K254" si="245">I254*6/100+I254</f>
        <v>0</v>
      </c>
      <c r="K254" s="13">
        <f t="shared" si="245"/>
        <v>0</v>
      </c>
    </row>
    <row r="255" spans="1:11" x14ac:dyDescent="0.25">
      <c r="A255" s="9" t="s">
        <v>398</v>
      </c>
      <c r="B255" s="10" t="s">
        <v>145</v>
      </c>
      <c r="C255" s="11">
        <v>228</v>
      </c>
      <c r="D255" s="11">
        <v>26.25</v>
      </c>
      <c r="E255" s="11">
        <v>157.5</v>
      </c>
      <c r="F255" s="11">
        <v>70.5</v>
      </c>
      <c r="G255" s="11">
        <v>69.069999999999993</v>
      </c>
      <c r="H255" s="13"/>
      <c r="I255" s="13">
        <f t="shared" si="193"/>
        <v>228</v>
      </c>
      <c r="J255" s="13">
        <f t="shared" ref="J255:K255" si="246">I255*6/100+I255</f>
        <v>241.68</v>
      </c>
      <c r="K255" s="13">
        <f t="shared" si="246"/>
        <v>256.18080000000003</v>
      </c>
    </row>
    <row r="256" spans="1:11" x14ac:dyDescent="0.25">
      <c r="A256" s="9" t="s">
        <v>399</v>
      </c>
      <c r="B256" s="10" t="s">
        <v>146</v>
      </c>
      <c r="C256" s="11">
        <v>100786</v>
      </c>
      <c r="D256" s="11">
        <v>10152.6</v>
      </c>
      <c r="E256" s="11">
        <v>55797.599999999999</v>
      </c>
      <c r="F256" s="11">
        <v>44988.4</v>
      </c>
      <c r="G256" s="11">
        <v>55.36</v>
      </c>
      <c r="H256" s="13"/>
      <c r="I256" s="13">
        <f t="shared" si="193"/>
        <v>100786</v>
      </c>
      <c r="J256" s="13">
        <f t="shared" ref="J256:K256" si="247">I256*6/100+I256</f>
        <v>106833.16</v>
      </c>
      <c r="K256" s="13">
        <f t="shared" si="247"/>
        <v>113243.1496</v>
      </c>
    </row>
    <row r="257" spans="1:11" x14ac:dyDescent="0.25">
      <c r="A257" s="9" t="s">
        <v>400</v>
      </c>
      <c r="B257" s="10" t="s">
        <v>147</v>
      </c>
      <c r="C257" s="11">
        <v>218185</v>
      </c>
      <c r="D257" s="11">
        <v>16291.53</v>
      </c>
      <c r="E257" s="11">
        <v>96823.92</v>
      </c>
      <c r="F257" s="11">
        <v>121361.08</v>
      </c>
      <c r="G257" s="11">
        <v>44.37</v>
      </c>
      <c r="H257" s="13"/>
      <c r="I257" s="13">
        <f t="shared" si="193"/>
        <v>218185</v>
      </c>
      <c r="J257" s="13">
        <f t="shared" ref="J257:K257" si="248">I257*6/100+I257</f>
        <v>231276.1</v>
      </c>
      <c r="K257" s="13">
        <f t="shared" si="248"/>
        <v>245152.666</v>
      </c>
    </row>
    <row r="258" spans="1:11" x14ac:dyDescent="0.25">
      <c r="A258" s="9" t="s">
        <v>401</v>
      </c>
      <c r="B258" s="10" t="s">
        <v>148</v>
      </c>
      <c r="C258" s="11">
        <v>7138</v>
      </c>
      <c r="D258" s="11">
        <v>446.16</v>
      </c>
      <c r="E258" s="11">
        <v>2676.96</v>
      </c>
      <c r="F258" s="11">
        <v>4461.04</v>
      </c>
      <c r="G258" s="11">
        <v>37.5</v>
      </c>
      <c r="H258" s="13"/>
      <c r="I258" s="13">
        <f t="shared" si="193"/>
        <v>7138</v>
      </c>
      <c r="J258" s="13">
        <f t="shared" ref="J258:K258" si="249">I258*6/100+I258</f>
        <v>7566.28</v>
      </c>
      <c r="K258" s="13">
        <f t="shared" si="249"/>
        <v>8020.2568000000001</v>
      </c>
    </row>
    <row r="259" spans="1:11" x14ac:dyDescent="0.25">
      <c r="A259" s="9"/>
      <c r="B259" s="10"/>
      <c r="C259" s="11"/>
      <c r="D259" s="11"/>
      <c r="E259" s="11"/>
      <c r="F259" s="11"/>
      <c r="G259" s="11"/>
      <c r="H259" s="13"/>
      <c r="I259" s="13">
        <f t="shared" si="193"/>
        <v>0</v>
      </c>
      <c r="J259" s="13">
        <f t="shared" ref="J259:K259" si="250">I259*6/100+I259</f>
        <v>0</v>
      </c>
      <c r="K259" s="13">
        <f t="shared" si="250"/>
        <v>0</v>
      </c>
    </row>
    <row r="260" spans="1:11" x14ac:dyDescent="0.25">
      <c r="A260" s="5"/>
      <c r="B260" s="6" t="s">
        <v>149</v>
      </c>
      <c r="C260" s="7">
        <v>326337</v>
      </c>
      <c r="D260" s="7">
        <v>26916.54</v>
      </c>
      <c r="E260" s="7">
        <v>155455.98000000001</v>
      </c>
      <c r="F260" s="7">
        <v>170881.02</v>
      </c>
      <c r="G260" s="7">
        <v>47.63</v>
      </c>
      <c r="H260" s="13">
        <f>SUM(H255:H258)</f>
        <v>0</v>
      </c>
      <c r="I260" s="13">
        <f t="shared" si="193"/>
        <v>326337</v>
      </c>
      <c r="J260" s="13">
        <f t="shared" ref="J260:K260" si="251">I260*6/100+I260</f>
        <v>345917.22</v>
      </c>
      <c r="K260" s="13">
        <f t="shared" si="251"/>
        <v>366672.25319999998</v>
      </c>
    </row>
    <row r="261" spans="1:11" x14ac:dyDescent="0.25">
      <c r="A261" s="5"/>
      <c r="B261" s="6"/>
      <c r="C261" s="7"/>
      <c r="D261" s="7"/>
      <c r="E261" s="7"/>
      <c r="F261" s="7"/>
      <c r="G261" s="7"/>
      <c r="H261" s="13"/>
      <c r="I261" s="13">
        <f t="shared" si="193"/>
        <v>0</v>
      </c>
      <c r="J261" s="13">
        <f t="shared" ref="J261:K261" si="252">I261*6/100+I261</f>
        <v>0</v>
      </c>
      <c r="K261" s="13">
        <f t="shared" si="252"/>
        <v>0</v>
      </c>
    </row>
    <row r="262" spans="1:11" x14ac:dyDescent="0.25">
      <c r="A262" s="5"/>
      <c r="B262" s="6" t="s">
        <v>150</v>
      </c>
      <c r="C262" s="7"/>
      <c r="D262" s="7"/>
      <c r="E262" s="7"/>
      <c r="F262" s="7"/>
      <c r="G262" s="7"/>
      <c r="H262" s="13"/>
      <c r="I262" s="13">
        <f t="shared" si="193"/>
        <v>0</v>
      </c>
      <c r="J262" s="13">
        <f t="shared" ref="J262:K262" si="253">I262*6/100+I262</f>
        <v>0</v>
      </c>
      <c r="K262" s="13">
        <f t="shared" si="253"/>
        <v>0</v>
      </c>
    </row>
    <row r="263" spans="1:11" x14ac:dyDescent="0.25">
      <c r="A263" s="9"/>
      <c r="B263" s="10"/>
      <c r="C263" s="11"/>
      <c r="D263" s="11"/>
      <c r="E263" s="11"/>
      <c r="F263" s="11"/>
      <c r="G263" s="11"/>
      <c r="H263" s="13"/>
      <c r="I263" s="13">
        <f t="shared" si="193"/>
        <v>0</v>
      </c>
      <c r="J263" s="13">
        <f t="shared" ref="J263:K263" si="254">I263*6/100+I263</f>
        <v>0</v>
      </c>
      <c r="K263" s="13">
        <f t="shared" si="254"/>
        <v>0</v>
      </c>
    </row>
    <row r="264" spans="1:11" x14ac:dyDescent="0.25">
      <c r="A264" s="9" t="s">
        <v>402</v>
      </c>
      <c r="B264" s="10" t="s">
        <v>151</v>
      </c>
      <c r="C264" s="11">
        <v>3258</v>
      </c>
      <c r="D264" s="11">
        <v>0</v>
      </c>
      <c r="E264" s="11">
        <v>0</v>
      </c>
      <c r="F264" s="11">
        <v>3258</v>
      </c>
      <c r="G264" s="11">
        <v>0</v>
      </c>
      <c r="H264" s="13"/>
      <c r="I264" s="13">
        <f t="shared" si="193"/>
        <v>3258</v>
      </c>
      <c r="J264" s="13">
        <f t="shared" ref="J264:K264" si="255">I264*6/100+I264</f>
        <v>3453.48</v>
      </c>
      <c r="K264" s="13">
        <f t="shared" si="255"/>
        <v>3660.6887999999999</v>
      </c>
    </row>
    <row r="265" spans="1:11" x14ac:dyDescent="0.25">
      <c r="A265" s="9" t="s">
        <v>403</v>
      </c>
      <c r="B265" s="10" t="s">
        <v>152</v>
      </c>
      <c r="C265" s="11">
        <v>1335</v>
      </c>
      <c r="D265" s="11">
        <v>0</v>
      </c>
      <c r="E265" s="11">
        <v>0</v>
      </c>
      <c r="F265" s="11">
        <v>1335</v>
      </c>
      <c r="G265" s="11">
        <v>0</v>
      </c>
      <c r="H265" s="13"/>
      <c r="I265" s="13">
        <f t="shared" ref="I265:I328" si="256">C265+H265</f>
        <v>1335</v>
      </c>
      <c r="J265" s="13">
        <f t="shared" ref="J265:K265" si="257">I265*6/100+I265</f>
        <v>1415.1</v>
      </c>
      <c r="K265" s="13">
        <f t="shared" si="257"/>
        <v>1500.0059999999999</v>
      </c>
    </row>
    <row r="266" spans="1:11" x14ac:dyDescent="0.25">
      <c r="A266" s="9" t="s">
        <v>404</v>
      </c>
      <c r="B266" s="10" t="s">
        <v>153</v>
      </c>
      <c r="C266" s="11">
        <v>9053</v>
      </c>
      <c r="D266" s="11">
        <v>0</v>
      </c>
      <c r="E266" s="11">
        <v>0</v>
      </c>
      <c r="F266" s="11">
        <v>9053</v>
      </c>
      <c r="G266" s="11">
        <v>0</v>
      </c>
      <c r="H266" s="13"/>
      <c r="I266" s="13">
        <f t="shared" si="256"/>
        <v>9053</v>
      </c>
      <c r="J266" s="13">
        <f t="shared" ref="J266:K266" si="258">I266*6/100+I266</f>
        <v>9596.18</v>
      </c>
      <c r="K266" s="13">
        <f t="shared" si="258"/>
        <v>10171.950800000001</v>
      </c>
    </row>
    <row r="267" spans="1:11" x14ac:dyDescent="0.25">
      <c r="A267" s="9"/>
      <c r="B267" s="10"/>
      <c r="C267" s="11"/>
      <c r="D267" s="11"/>
      <c r="E267" s="11"/>
      <c r="F267" s="11"/>
      <c r="G267" s="11"/>
      <c r="H267" s="13"/>
      <c r="I267" s="13">
        <f t="shared" si="256"/>
        <v>0</v>
      </c>
      <c r="J267" s="13">
        <f t="shared" ref="J267:K267" si="259">I267*6/100+I267</f>
        <v>0</v>
      </c>
      <c r="K267" s="13">
        <f t="shared" si="259"/>
        <v>0</v>
      </c>
    </row>
    <row r="268" spans="1:11" x14ac:dyDescent="0.25">
      <c r="A268" s="5"/>
      <c r="B268" s="6" t="s">
        <v>154</v>
      </c>
      <c r="C268" s="7">
        <v>13646</v>
      </c>
      <c r="D268" s="7">
        <v>0</v>
      </c>
      <c r="E268" s="7">
        <v>0</v>
      </c>
      <c r="F268" s="7">
        <v>13646</v>
      </c>
      <c r="G268" s="7">
        <v>0</v>
      </c>
      <c r="H268" s="13">
        <f>SUM(H264:H266)</f>
        <v>0</v>
      </c>
      <c r="I268" s="13">
        <f t="shared" si="256"/>
        <v>13646</v>
      </c>
      <c r="J268" s="13">
        <f t="shared" ref="J268:K268" si="260">I268*6/100+I268</f>
        <v>14464.76</v>
      </c>
      <c r="K268" s="13">
        <f t="shared" si="260"/>
        <v>15332.6456</v>
      </c>
    </row>
    <row r="269" spans="1:11" x14ac:dyDescent="0.25">
      <c r="A269" s="5"/>
      <c r="B269" s="6"/>
      <c r="C269" s="7"/>
      <c r="D269" s="7"/>
      <c r="E269" s="7"/>
      <c r="F269" s="7"/>
      <c r="G269" s="7"/>
      <c r="H269" s="13"/>
      <c r="I269" s="13">
        <f t="shared" si="256"/>
        <v>0</v>
      </c>
      <c r="J269" s="13">
        <f t="shared" ref="J269:K269" si="261">I269*6/100+I269</f>
        <v>0</v>
      </c>
      <c r="K269" s="13">
        <f t="shared" si="261"/>
        <v>0</v>
      </c>
    </row>
    <row r="270" spans="1:11" x14ac:dyDescent="0.25">
      <c r="A270" s="5"/>
      <c r="B270" s="6" t="s">
        <v>155</v>
      </c>
      <c r="C270" s="7">
        <v>1722392</v>
      </c>
      <c r="D270" s="7">
        <v>147690.37</v>
      </c>
      <c r="E270" s="7">
        <v>869288.56</v>
      </c>
      <c r="F270" s="7">
        <v>853103.44</v>
      </c>
      <c r="G270" s="7">
        <v>50.46</v>
      </c>
      <c r="H270" s="13">
        <f>H251+H260+H268</f>
        <v>971</v>
      </c>
      <c r="I270" s="13">
        <f t="shared" si="256"/>
        <v>1723363</v>
      </c>
      <c r="J270" s="13">
        <f t="shared" ref="J270:K270" si="262">I270*6/100+I270</f>
        <v>1826764.78</v>
      </c>
      <c r="K270" s="13">
        <f t="shared" si="262"/>
        <v>1936370.6668</v>
      </c>
    </row>
    <row r="271" spans="1:11" x14ac:dyDescent="0.25">
      <c r="A271" s="5"/>
      <c r="B271" s="6"/>
      <c r="C271" s="7"/>
      <c r="D271" s="7"/>
      <c r="E271" s="7"/>
      <c r="F271" s="7"/>
      <c r="G271" s="7"/>
      <c r="H271" s="13"/>
      <c r="I271" s="13">
        <f t="shared" si="256"/>
        <v>0</v>
      </c>
      <c r="J271" s="13">
        <f t="shared" ref="J271:K271" si="263">I271*6/100+I271</f>
        <v>0</v>
      </c>
      <c r="K271" s="13">
        <f t="shared" si="263"/>
        <v>0</v>
      </c>
    </row>
    <row r="272" spans="1:11" x14ac:dyDescent="0.25">
      <c r="A272" s="5"/>
      <c r="B272" s="6" t="s">
        <v>156</v>
      </c>
      <c r="C272" s="7">
        <v>1722392</v>
      </c>
      <c r="D272" s="7">
        <v>147690.37</v>
      </c>
      <c r="E272" s="7">
        <v>869288.56</v>
      </c>
      <c r="F272" s="7">
        <v>853103.44</v>
      </c>
      <c r="G272" s="7">
        <v>50.46</v>
      </c>
      <c r="H272" s="13">
        <f>H270</f>
        <v>971</v>
      </c>
      <c r="I272" s="13">
        <f t="shared" si="256"/>
        <v>1723363</v>
      </c>
      <c r="J272" s="13">
        <f t="shared" ref="J272:K272" si="264">I272*6/100+I272</f>
        <v>1826764.78</v>
      </c>
      <c r="K272" s="13">
        <f t="shared" si="264"/>
        <v>1936370.6668</v>
      </c>
    </row>
    <row r="273" spans="1:11" x14ac:dyDescent="0.25">
      <c r="A273" s="5"/>
      <c r="B273" s="6"/>
      <c r="C273" s="7"/>
      <c r="D273" s="7"/>
      <c r="E273" s="7"/>
      <c r="F273" s="7"/>
      <c r="G273" s="7"/>
      <c r="H273" s="13"/>
      <c r="I273" s="13">
        <f t="shared" si="256"/>
        <v>0</v>
      </c>
      <c r="J273" s="13">
        <f t="shared" ref="J273:K273" si="265">I273*6/100+I273</f>
        <v>0</v>
      </c>
      <c r="K273" s="13">
        <f t="shared" si="265"/>
        <v>0</v>
      </c>
    </row>
    <row r="274" spans="1:11" x14ac:dyDescent="0.25">
      <c r="A274" s="5"/>
      <c r="B274" s="6" t="s">
        <v>186</v>
      </c>
      <c r="C274" s="7"/>
      <c r="D274" s="7"/>
      <c r="E274" s="7"/>
      <c r="F274" s="7"/>
      <c r="G274" s="7"/>
      <c r="H274" s="13"/>
      <c r="I274" s="13">
        <f t="shared" si="256"/>
        <v>0</v>
      </c>
      <c r="J274" s="13">
        <f t="shared" ref="J274:K274" si="266">I274*6/100+I274</f>
        <v>0</v>
      </c>
      <c r="K274" s="13">
        <f t="shared" si="266"/>
        <v>0</v>
      </c>
    </row>
    <row r="275" spans="1:11" x14ac:dyDescent="0.25">
      <c r="A275" s="5"/>
      <c r="B275" s="6" t="s">
        <v>187</v>
      </c>
      <c r="C275" s="7"/>
      <c r="D275" s="7"/>
      <c r="E275" s="7"/>
      <c r="F275" s="7"/>
      <c r="G275" s="7"/>
      <c r="H275" s="13"/>
      <c r="I275" s="13">
        <f t="shared" si="256"/>
        <v>0</v>
      </c>
      <c r="J275" s="13">
        <f t="shared" ref="J275:K275" si="267">I275*6/100+I275</f>
        <v>0</v>
      </c>
      <c r="K275" s="13">
        <f t="shared" si="267"/>
        <v>0</v>
      </c>
    </row>
    <row r="276" spans="1:11" x14ac:dyDescent="0.25">
      <c r="A276" s="5"/>
      <c r="B276" s="6" t="s">
        <v>205</v>
      </c>
      <c r="C276" s="7"/>
      <c r="D276" s="7"/>
      <c r="E276" s="7"/>
      <c r="F276" s="7"/>
      <c r="G276" s="7"/>
      <c r="H276" s="13"/>
      <c r="I276" s="13">
        <f t="shared" si="256"/>
        <v>0</v>
      </c>
      <c r="J276" s="13">
        <f t="shared" ref="J276:K276" si="268">I276*6/100+I276</f>
        <v>0</v>
      </c>
      <c r="K276" s="13">
        <f t="shared" si="268"/>
        <v>0</v>
      </c>
    </row>
    <row r="277" spans="1:11" x14ac:dyDescent="0.25">
      <c r="A277" s="9"/>
      <c r="B277" s="10"/>
      <c r="C277" s="11"/>
      <c r="D277" s="11"/>
      <c r="E277" s="11"/>
      <c r="F277" s="11"/>
      <c r="G277" s="11"/>
      <c r="H277" s="13"/>
      <c r="I277" s="13">
        <f t="shared" si="256"/>
        <v>0</v>
      </c>
      <c r="J277" s="13">
        <f t="shared" ref="J277:K277" si="269">I277*6/100+I277</f>
        <v>0</v>
      </c>
      <c r="K277" s="13">
        <f t="shared" si="269"/>
        <v>0</v>
      </c>
    </row>
    <row r="278" spans="1:11" x14ac:dyDescent="0.25">
      <c r="A278" s="9" t="s">
        <v>405</v>
      </c>
      <c r="B278" s="10" t="s">
        <v>210</v>
      </c>
      <c r="C278" s="11">
        <v>79290</v>
      </c>
      <c r="D278" s="11">
        <v>4829.37</v>
      </c>
      <c r="E278" s="11">
        <v>19317.48</v>
      </c>
      <c r="F278" s="11">
        <v>59972.52</v>
      </c>
      <c r="G278" s="11">
        <v>24.36</v>
      </c>
      <c r="H278" s="13"/>
      <c r="I278" s="13">
        <f t="shared" si="256"/>
        <v>79290</v>
      </c>
      <c r="J278" s="13">
        <f t="shared" ref="J278:K278" si="270">I278*6/100+I278</f>
        <v>84047.4</v>
      </c>
      <c r="K278" s="13">
        <f t="shared" si="270"/>
        <v>89090.243999999992</v>
      </c>
    </row>
    <row r="279" spans="1:11" x14ac:dyDescent="0.25">
      <c r="A279" s="9" t="s">
        <v>406</v>
      </c>
      <c r="B279" s="10" t="s">
        <v>212</v>
      </c>
      <c r="C279" s="11">
        <v>600000</v>
      </c>
      <c r="D279" s="11">
        <v>198552.95</v>
      </c>
      <c r="E279" s="11">
        <v>198552.95</v>
      </c>
      <c r="F279" s="11">
        <v>401447.05</v>
      </c>
      <c r="G279" s="11">
        <v>33.090000000000003</v>
      </c>
      <c r="H279" s="13"/>
      <c r="I279" s="13">
        <f t="shared" si="256"/>
        <v>600000</v>
      </c>
      <c r="J279" s="13">
        <f t="shared" ref="J279:K279" si="271">I279*6/100+I279</f>
        <v>636000</v>
      </c>
      <c r="K279" s="13">
        <f t="shared" si="271"/>
        <v>674160</v>
      </c>
    </row>
    <row r="280" spans="1:11" s="18" customFormat="1" x14ac:dyDescent="0.25">
      <c r="A280" s="15" t="s">
        <v>407</v>
      </c>
      <c r="B280" s="16" t="s">
        <v>212</v>
      </c>
      <c r="C280" s="17">
        <v>500000</v>
      </c>
      <c r="D280" s="17">
        <v>0</v>
      </c>
      <c r="E280" s="17">
        <v>179970.02</v>
      </c>
      <c r="F280" s="17">
        <v>320029.98</v>
      </c>
      <c r="G280" s="17">
        <v>35.99</v>
      </c>
      <c r="H280" s="19">
        <v>150000</v>
      </c>
      <c r="I280" s="19">
        <f t="shared" si="256"/>
        <v>650000</v>
      </c>
      <c r="J280" s="13">
        <f t="shared" ref="J280:K280" si="272">I280*6/100+I280</f>
        <v>689000</v>
      </c>
      <c r="K280" s="13">
        <f t="shared" si="272"/>
        <v>730340</v>
      </c>
    </row>
    <row r="281" spans="1:11" x14ac:dyDescent="0.25">
      <c r="A281" s="9"/>
      <c r="B281" s="10"/>
      <c r="C281" s="11"/>
      <c r="D281" s="11"/>
      <c r="E281" s="11"/>
      <c r="F281" s="11"/>
      <c r="G281" s="11"/>
      <c r="H281" s="13"/>
      <c r="I281" s="13">
        <f t="shared" si="256"/>
        <v>0</v>
      </c>
      <c r="J281" s="13">
        <f t="shared" ref="J281:K281" si="273">I281*6/100+I281</f>
        <v>0</v>
      </c>
      <c r="K281" s="13">
        <f t="shared" si="273"/>
        <v>0</v>
      </c>
    </row>
    <row r="282" spans="1:11" x14ac:dyDescent="0.25">
      <c r="A282" s="5"/>
      <c r="B282" s="6" t="s">
        <v>216</v>
      </c>
      <c r="C282" s="7">
        <v>1179290</v>
      </c>
      <c r="D282" s="7">
        <v>203382.32</v>
      </c>
      <c r="E282" s="7">
        <v>397840.45</v>
      </c>
      <c r="F282" s="7">
        <v>781449.55</v>
      </c>
      <c r="G282" s="7">
        <v>33.729999999999997</v>
      </c>
      <c r="H282" s="13">
        <f>SUM(H278:H280)</f>
        <v>150000</v>
      </c>
      <c r="I282" s="13">
        <f t="shared" si="256"/>
        <v>1329290</v>
      </c>
      <c r="J282" s="13">
        <f t="shared" ref="J282:K282" si="274">I282*6/100+I282</f>
        <v>1409047.4</v>
      </c>
      <c r="K282" s="13">
        <f t="shared" si="274"/>
        <v>1493590.2439999999</v>
      </c>
    </row>
    <row r="283" spans="1:11" x14ac:dyDescent="0.25">
      <c r="A283" s="5"/>
      <c r="B283" s="6"/>
      <c r="C283" s="7"/>
      <c r="D283" s="7"/>
      <c r="E283" s="7"/>
      <c r="F283" s="7"/>
      <c r="G283" s="7"/>
      <c r="H283" s="13"/>
      <c r="I283" s="13">
        <f t="shared" si="256"/>
        <v>0</v>
      </c>
      <c r="J283" s="13">
        <f t="shared" ref="J283:K283" si="275">I283*6/100+I283</f>
        <v>0</v>
      </c>
      <c r="K283" s="13">
        <f t="shared" si="275"/>
        <v>0</v>
      </c>
    </row>
    <row r="284" spans="1:11" x14ac:dyDescent="0.25">
      <c r="A284" s="5"/>
      <c r="B284" s="6" t="s">
        <v>217</v>
      </c>
      <c r="C284" s="7">
        <v>1179290</v>
      </c>
      <c r="D284" s="7">
        <v>203382.32</v>
      </c>
      <c r="E284" s="7">
        <v>397840.45</v>
      </c>
      <c r="F284" s="7">
        <v>781449.55</v>
      </c>
      <c r="G284" s="7">
        <v>33.729999999999997</v>
      </c>
      <c r="H284" s="13">
        <f>H282</f>
        <v>150000</v>
      </c>
      <c r="I284" s="13">
        <f t="shared" si="256"/>
        <v>1329290</v>
      </c>
      <c r="J284" s="13">
        <f t="shared" ref="J284:K284" si="276">I284*6/100+I284</f>
        <v>1409047.4</v>
      </c>
      <c r="K284" s="13">
        <f t="shared" si="276"/>
        <v>1493590.2439999999</v>
      </c>
    </row>
    <row r="285" spans="1:11" x14ac:dyDescent="0.25">
      <c r="A285" s="5"/>
      <c r="B285" s="6"/>
      <c r="C285" s="7"/>
      <c r="D285" s="7"/>
      <c r="E285" s="7"/>
      <c r="F285" s="7"/>
      <c r="G285" s="7"/>
      <c r="H285" s="13"/>
      <c r="I285" s="13">
        <f t="shared" si="256"/>
        <v>0</v>
      </c>
      <c r="J285" s="13">
        <f t="shared" ref="J285:K285" si="277">I285*6/100+I285</f>
        <v>0</v>
      </c>
      <c r="K285" s="13">
        <f t="shared" si="277"/>
        <v>0</v>
      </c>
    </row>
    <row r="286" spans="1:11" x14ac:dyDescent="0.25">
      <c r="A286" s="5"/>
      <c r="B286" s="6" t="s">
        <v>218</v>
      </c>
      <c r="C286" s="7"/>
      <c r="D286" s="7"/>
      <c r="E286" s="7"/>
      <c r="F286" s="7"/>
      <c r="G286" s="7"/>
      <c r="H286" s="13"/>
      <c r="I286" s="13">
        <f t="shared" si="256"/>
        <v>0</v>
      </c>
      <c r="J286" s="13">
        <f t="shared" ref="J286:K286" si="278">I286*6/100+I286</f>
        <v>0</v>
      </c>
      <c r="K286" s="13">
        <f t="shared" si="278"/>
        <v>0</v>
      </c>
    </row>
    <row r="287" spans="1:11" x14ac:dyDescent="0.25">
      <c r="A287" s="9"/>
      <c r="B287" s="10"/>
      <c r="C287" s="11"/>
      <c r="D287" s="11"/>
      <c r="E287" s="11"/>
      <c r="F287" s="11"/>
      <c r="G287" s="11"/>
      <c r="H287" s="13"/>
      <c r="I287" s="13">
        <f t="shared" si="256"/>
        <v>0</v>
      </c>
      <c r="J287" s="13">
        <f t="shared" ref="J287:K287" si="279">I287*6/100+I287</f>
        <v>0</v>
      </c>
      <c r="K287" s="13">
        <f t="shared" si="279"/>
        <v>0</v>
      </c>
    </row>
    <row r="288" spans="1:11" s="18" customFormat="1" x14ac:dyDescent="0.25">
      <c r="A288" s="15" t="s">
        <v>408</v>
      </c>
      <c r="B288" s="16" t="s">
        <v>227</v>
      </c>
      <c r="C288" s="17">
        <v>2039986</v>
      </c>
      <c r="D288" s="17">
        <v>0</v>
      </c>
      <c r="E288" s="17">
        <v>584220.69999999995</v>
      </c>
      <c r="F288" s="17">
        <v>1455765.3</v>
      </c>
      <c r="G288" s="17">
        <v>28.63</v>
      </c>
      <c r="H288" s="19">
        <f>-250000</f>
        <v>-250000</v>
      </c>
      <c r="I288" s="19">
        <f t="shared" si="256"/>
        <v>1789986</v>
      </c>
      <c r="J288" s="93">
        <f>I288*6/100+I288-400000</f>
        <v>1497385.16</v>
      </c>
      <c r="K288" s="13">
        <f>J288*6/100+J288-400000</f>
        <v>1187228.2696</v>
      </c>
    </row>
    <row r="289" spans="1:11" x14ac:dyDescent="0.25">
      <c r="A289" s="9" t="s">
        <v>409</v>
      </c>
      <c r="B289" s="10" t="s">
        <v>243</v>
      </c>
      <c r="C289" s="11">
        <v>0</v>
      </c>
      <c r="D289" s="11">
        <v>1227.8399999999999</v>
      </c>
      <c r="E289" s="11">
        <v>7217.59</v>
      </c>
      <c r="F289" s="11">
        <v>-7217.59</v>
      </c>
      <c r="G289" s="11">
        <v>0</v>
      </c>
      <c r="H289" s="13"/>
      <c r="I289" s="13">
        <f t="shared" si="256"/>
        <v>0</v>
      </c>
      <c r="J289" s="13">
        <f t="shared" ref="J289:K289" si="280">I289*6/100+I289</f>
        <v>0</v>
      </c>
      <c r="K289" s="13">
        <f t="shared" si="280"/>
        <v>0</v>
      </c>
    </row>
    <row r="290" spans="1:11" x14ac:dyDescent="0.25">
      <c r="A290" s="9" t="s">
        <v>410</v>
      </c>
      <c r="B290" s="10" t="s">
        <v>244</v>
      </c>
      <c r="C290" s="11">
        <v>0</v>
      </c>
      <c r="D290" s="11">
        <v>675</v>
      </c>
      <c r="E290" s="11">
        <v>20999.72</v>
      </c>
      <c r="F290" s="11">
        <v>-20999.72</v>
      </c>
      <c r="G290" s="11">
        <v>0</v>
      </c>
      <c r="H290" s="13"/>
      <c r="I290" s="13">
        <f t="shared" si="256"/>
        <v>0</v>
      </c>
      <c r="J290" s="13">
        <f t="shared" ref="J290:K290" si="281">I290*6/100+I290</f>
        <v>0</v>
      </c>
      <c r="K290" s="13">
        <f t="shared" si="281"/>
        <v>0</v>
      </c>
    </row>
    <row r="291" spans="1:11" x14ac:dyDescent="0.25">
      <c r="A291" s="9"/>
      <c r="B291" s="10"/>
      <c r="C291" s="11"/>
      <c r="D291" s="11"/>
      <c r="E291" s="11"/>
      <c r="F291" s="11"/>
      <c r="G291" s="11"/>
      <c r="H291" s="13"/>
      <c r="I291" s="13">
        <f t="shared" si="256"/>
        <v>0</v>
      </c>
      <c r="J291" s="13">
        <f t="shared" ref="J291:K291" si="282">I291*6/100+I291</f>
        <v>0</v>
      </c>
      <c r="K291" s="13">
        <f t="shared" si="282"/>
        <v>0</v>
      </c>
    </row>
    <row r="292" spans="1:11" x14ac:dyDescent="0.25">
      <c r="A292" s="5"/>
      <c r="B292" s="6" t="s">
        <v>250</v>
      </c>
      <c r="C292" s="7">
        <v>2039986</v>
      </c>
      <c r="D292" s="7">
        <v>1902.84</v>
      </c>
      <c r="E292" s="7">
        <v>612438.01</v>
      </c>
      <c r="F292" s="7">
        <v>1427547.99</v>
      </c>
      <c r="G292" s="7">
        <v>30.02</v>
      </c>
      <c r="H292" s="13">
        <f>SUM(H288:H290)</f>
        <v>-250000</v>
      </c>
      <c r="I292" s="13">
        <f t="shared" si="256"/>
        <v>1789986</v>
      </c>
      <c r="J292" s="13">
        <f t="shared" ref="J292:K292" si="283">I292*6/100+I292</f>
        <v>1897385.16</v>
      </c>
      <c r="K292" s="13">
        <f t="shared" si="283"/>
        <v>2011228.2696</v>
      </c>
    </row>
    <row r="293" spans="1:11" x14ac:dyDescent="0.25">
      <c r="A293" s="5"/>
      <c r="B293" s="6"/>
      <c r="C293" s="7"/>
      <c r="D293" s="7"/>
      <c r="E293" s="7"/>
      <c r="F293" s="7"/>
      <c r="G293" s="7"/>
      <c r="H293" s="13"/>
      <c r="I293" s="13">
        <f t="shared" si="256"/>
        <v>0</v>
      </c>
      <c r="J293" s="13">
        <f t="shared" ref="J293:K293" si="284">I293*6/100+I293</f>
        <v>0</v>
      </c>
      <c r="K293" s="13">
        <f t="shared" si="284"/>
        <v>0</v>
      </c>
    </row>
    <row r="294" spans="1:11" x14ac:dyDescent="0.25">
      <c r="A294" s="5"/>
      <c r="B294" s="6" t="s">
        <v>266</v>
      </c>
      <c r="C294" s="7"/>
      <c r="D294" s="7"/>
      <c r="E294" s="7"/>
      <c r="F294" s="7"/>
      <c r="G294" s="7"/>
      <c r="H294" s="13"/>
      <c r="I294" s="13">
        <f t="shared" si="256"/>
        <v>0</v>
      </c>
      <c r="J294" s="13">
        <f t="shared" ref="J294:K294" si="285">I294*6/100+I294</f>
        <v>0</v>
      </c>
      <c r="K294" s="13">
        <f t="shared" si="285"/>
        <v>0</v>
      </c>
    </row>
    <row r="295" spans="1:11" x14ac:dyDescent="0.25">
      <c r="A295" s="9"/>
      <c r="B295" s="10"/>
      <c r="C295" s="11"/>
      <c r="D295" s="11"/>
      <c r="E295" s="11"/>
      <c r="F295" s="11"/>
      <c r="G295" s="11"/>
      <c r="H295" s="13"/>
      <c r="I295" s="13">
        <f t="shared" si="256"/>
        <v>0</v>
      </c>
      <c r="J295" s="13">
        <f t="shared" ref="J295:K295" si="286">I295*6/100+I295</f>
        <v>0</v>
      </c>
      <c r="K295" s="13">
        <f t="shared" si="286"/>
        <v>0</v>
      </c>
    </row>
    <row r="296" spans="1:11" x14ac:dyDescent="0.25">
      <c r="A296" s="9" t="s">
        <v>411</v>
      </c>
      <c r="B296" s="10" t="s">
        <v>267</v>
      </c>
      <c r="C296" s="11">
        <v>3180</v>
      </c>
      <c r="D296" s="11">
        <v>8830.75</v>
      </c>
      <c r="E296" s="11">
        <v>16215.13</v>
      </c>
      <c r="F296" s="11">
        <v>-13035.13</v>
      </c>
      <c r="G296" s="11">
        <v>509.9</v>
      </c>
      <c r="H296" s="13"/>
      <c r="I296" s="13">
        <f t="shared" si="256"/>
        <v>3180</v>
      </c>
      <c r="J296" s="13">
        <f t="shared" ref="J296:K296" si="287">I296*6/100+I296</f>
        <v>3370.8</v>
      </c>
      <c r="K296" s="13">
        <f t="shared" si="287"/>
        <v>3573.0480000000002</v>
      </c>
    </row>
    <row r="297" spans="1:11" x14ac:dyDescent="0.25">
      <c r="A297" s="9" t="s">
        <v>412</v>
      </c>
      <c r="B297" s="10" t="s">
        <v>268</v>
      </c>
      <c r="C297" s="11">
        <v>87075</v>
      </c>
      <c r="D297" s="11">
        <v>35543.129999999997</v>
      </c>
      <c r="E297" s="11">
        <v>67337.94</v>
      </c>
      <c r="F297" s="11">
        <v>19737.060000000001</v>
      </c>
      <c r="G297" s="11">
        <v>77.33</v>
      </c>
      <c r="H297" s="13"/>
      <c r="I297" s="13">
        <f t="shared" si="256"/>
        <v>87075</v>
      </c>
      <c r="J297" s="13">
        <f t="shared" ref="J297:K297" si="288">I297*6/100+I297</f>
        <v>92299.5</v>
      </c>
      <c r="K297" s="13">
        <f t="shared" si="288"/>
        <v>97837.47</v>
      </c>
    </row>
    <row r="298" spans="1:11" x14ac:dyDescent="0.25">
      <c r="A298" s="9" t="s">
        <v>413</v>
      </c>
      <c r="B298" s="10" t="s">
        <v>269</v>
      </c>
      <c r="C298" s="11">
        <v>414127</v>
      </c>
      <c r="D298" s="11">
        <v>81490.44</v>
      </c>
      <c r="E298" s="11">
        <v>200286.84</v>
      </c>
      <c r="F298" s="11">
        <v>213840.16</v>
      </c>
      <c r="G298" s="11">
        <v>48.36</v>
      </c>
      <c r="H298" s="13"/>
      <c r="I298" s="13">
        <f t="shared" si="256"/>
        <v>414127</v>
      </c>
      <c r="J298" s="13">
        <f t="shared" ref="J298:K298" si="289">I298*6/100+I298</f>
        <v>438974.62</v>
      </c>
      <c r="K298" s="13">
        <f t="shared" si="289"/>
        <v>465313.09720000002</v>
      </c>
    </row>
    <row r="299" spans="1:11" x14ac:dyDescent="0.25">
      <c r="A299" s="9" t="s">
        <v>414</v>
      </c>
      <c r="B299" s="10" t="s">
        <v>273</v>
      </c>
      <c r="C299" s="11">
        <v>0</v>
      </c>
      <c r="D299" s="11">
        <v>0</v>
      </c>
      <c r="E299" s="11">
        <v>8267.99</v>
      </c>
      <c r="F299" s="11">
        <v>-8267.99</v>
      </c>
      <c r="G299" s="11">
        <v>0</v>
      </c>
      <c r="H299" s="13"/>
      <c r="I299" s="13">
        <f t="shared" si="256"/>
        <v>0</v>
      </c>
      <c r="J299" s="13">
        <f t="shared" ref="J299:K299" si="290">I299*6/100+I299</f>
        <v>0</v>
      </c>
      <c r="K299" s="13">
        <f t="shared" si="290"/>
        <v>0</v>
      </c>
    </row>
    <row r="300" spans="1:11" x14ac:dyDescent="0.25">
      <c r="A300" s="9" t="s">
        <v>415</v>
      </c>
      <c r="B300" s="10" t="s">
        <v>279</v>
      </c>
      <c r="C300" s="11">
        <v>0</v>
      </c>
      <c r="D300" s="11">
        <v>0</v>
      </c>
      <c r="E300" s="11">
        <v>24500.58</v>
      </c>
      <c r="F300" s="11">
        <v>-24500.58</v>
      </c>
      <c r="G300" s="11">
        <v>0</v>
      </c>
      <c r="H300" s="13"/>
      <c r="I300" s="13">
        <f t="shared" si="256"/>
        <v>0</v>
      </c>
      <c r="J300" s="13">
        <f t="shared" ref="J300:K300" si="291">I300*6/100+I300</f>
        <v>0</v>
      </c>
      <c r="K300" s="13">
        <f t="shared" si="291"/>
        <v>0</v>
      </c>
    </row>
    <row r="301" spans="1:11" x14ac:dyDescent="0.25">
      <c r="A301" s="9"/>
      <c r="B301" s="10"/>
      <c r="C301" s="11"/>
      <c r="D301" s="11"/>
      <c r="E301" s="11"/>
      <c r="F301" s="11"/>
      <c r="G301" s="11"/>
      <c r="H301" s="13"/>
      <c r="I301" s="13">
        <f t="shared" si="256"/>
        <v>0</v>
      </c>
      <c r="J301" s="13">
        <f t="shared" ref="J301:K301" si="292">I301*6/100+I301</f>
        <v>0</v>
      </c>
      <c r="K301" s="13">
        <f t="shared" si="292"/>
        <v>0</v>
      </c>
    </row>
    <row r="302" spans="1:11" x14ac:dyDescent="0.25">
      <c r="A302" s="5"/>
      <c r="B302" s="6" t="s">
        <v>280</v>
      </c>
      <c r="C302" s="7">
        <v>504382</v>
      </c>
      <c r="D302" s="7">
        <v>125864.32000000001</v>
      </c>
      <c r="E302" s="7">
        <v>316608.48</v>
      </c>
      <c r="F302" s="7">
        <v>187773.52</v>
      </c>
      <c r="G302" s="7">
        <v>62.77</v>
      </c>
      <c r="H302" s="13">
        <f>SUM(H296:H300)</f>
        <v>0</v>
      </c>
      <c r="I302" s="13">
        <f t="shared" si="256"/>
        <v>504382</v>
      </c>
      <c r="J302" s="13">
        <f t="shared" ref="J302:K302" si="293">I302*6/100+I302</f>
        <v>534644.92000000004</v>
      </c>
      <c r="K302" s="13">
        <f t="shared" si="293"/>
        <v>566723.6152</v>
      </c>
    </row>
    <row r="303" spans="1:11" x14ac:dyDescent="0.25">
      <c r="A303" s="5"/>
      <c r="B303" s="6"/>
      <c r="C303" s="7"/>
      <c r="D303" s="7"/>
      <c r="E303" s="7"/>
      <c r="F303" s="7"/>
      <c r="G303" s="7"/>
      <c r="H303" s="13"/>
      <c r="I303" s="13">
        <f t="shared" si="256"/>
        <v>0</v>
      </c>
      <c r="J303" s="13">
        <f t="shared" ref="J303:K303" si="294">I303*6/100+I303</f>
        <v>0</v>
      </c>
      <c r="K303" s="13">
        <f t="shared" si="294"/>
        <v>0</v>
      </c>
    </row>
    <row r="304" spans="1:11" x14ac:dyDescent="0.25">
      <c r="A304" s="5"/>
      <c r="B304" s="6" t="s">
        <v>281</v>
      </c>
      <c r="C304" s="7">
        <v>5446050</v>
      </c>
      <c r="D304" s="7">
        <v>478839.85</v>
      </c>
      <c r="E304" s="7">
        <v>2196175.5</v>
      </c>
      <c r="F304" s="7">
        <v>3249874.5</v>
      </c>
      <c r="G304" s="7">
        <v>40.32</v>
      </c>
      <c r="H304" s="13">
        <f>H272+H284+H292+H302</f>
        <v>-99029</v>
      </c>
      <c r="I304" s="13">
        <f t="shared" si="256"/>
        <v>5347021</v>
      </c>
      <c r="J304" s="13">
        <f>J272+J284+J292+J302</f>
        <v>5667842.2599999998</v>
      </c>
      <c r="K304" s="13">
        <f>K272+K284+K292+K302</f>
        <v>6007912.7955999998</v>
      </c>
    </row>
    <row r="305" spans="1:11" x14ac:dyDescent="0.25">
      <c r="A305" s="9"/>
      <c r="B305" s="10"/>
      <c r="C305" s="11"/>
      <c r="D305" s="11"/>
      <c r="E305" s="11"/>
      <c r="F305" s="11"/>
      <c r="G305" s="11"/>
      <c r="H305" s="13"/>
      <c r="I305" s="13">
        <f t="shared" si="256"/>
        <v>0</v>
      </c>
      <c r="J305" s="13">
        <f t="shared" ref="J305:K305" si="295">I305*6/100+I305</f>
        <v>0</v>
      </c>
      <c r="K305" s="13">
        <f t="shared" si="295"/>
        <v>0</v>
      </c>
    </row>
    <row r="306" spans="1:11" x14ac:dyDescent="0.25">
      <c r="A306" s="5"/>
      <c r="B306" s="6" t="s">
        <v>283</v>
      </c>
      <c r="C306" s="7"/>
      <c r="D306" s="7"/>
      <c r="E306" s="7"/>
      <c r="F306" s="7"/>
      <c r="G306" s="7"/>
      <c r="H306" s="13"/>
      <c r="I306" s="13">
        <f t="shared" si="256"/>
        <v>0</v>
      </c>
      <c r="J306" s="13">
        <f t="shared" ref="J306:K306" si="296">I306*6/100+I306</f>
        <v>0</v>
      </c>
      <c r="K306" s="13">
        <f t="shared" si="296"/>
        <v>0</v>
      </c>
    </row>
    <row r="307" spans="1:11" x14ac:dyDescent="0.25">
      <c r="A307" s="9"/>
      <c r="B307" s="10"/>
      <c r="C307" s="11"/>
      <c r="D307" s="11"/>
      <c r="E307" s="11"/>
      <c r="F307" s="11"/>
      <c r="G307" s="11"/>
      <c r="H307" s="13"/>
      <c r="I307" s="13">
        <f t="shared" si="256"/>
        <v>0</v>
      </c>
      <c r="J307" s="13">
        <f t="shared" ref="J307:K307" si="297">I307*6/100+I307</f>
        <v>0</v>
      </c>
      <c r="K307" s="13">
        <f t="shared" si="297"/>
        <v>0</v>
      </c>
    </row>
    <row r="308" spans="1:11" x14ac:dyDescent="0.25">
      <c r="A308" s="9" t="s">
        <v>416</v>
      </c>
      <c r="B308" s="10" t="s">
        <v>417</v>
      </c>
      <c r="C308" s="11">
        <v>200000</v>
      </c>
      <c r="D308" s="11">
        <v>0</v>
      </c>
      <c r="E308" s="11">
        <v>0</v>
      </c>
      <c r="F308" s="11">
        <v>200000</v>
      </c>
      <c r="G308" s="11">
        <v>0</v>
      </c>
      <c r="H308" s="13"/>
      <c r="I308" s="13">
        <f t="shared" si="256"/>
        <v>200000</v>
      </c>
      <c r="J308" s="13">
        <v>0</v>
      </c>
      <c r="K308" s="13">
        <f t="shared" ref="K308" si="298">J308*6/100+J308</f>
        <v>0</v>
      </c>
    </row>
    <row r="309" spans="1:11" s="18" customFormat="1" x14ac:dyDescent="0.25">
      <c r="A309" s="15" t="s">
        <v>418</v>
      </c>
      <c r="B309" s="16" t="s">
        <v>419</v>
      </c>
      <c r="C309" s="17">
        <v>400000</v>
      </c>
      <c r="D309" s="17">
        <v>86930</v>
      </c>
      <c r="E309" s="17">
        <v>115170</v>
      </c>
      <c r="F309" s="17">
        <v>284830</v>
      </c>
      <c r="G309" s="17">
        <v>28.79</v>
      </c>
      <c r="H309" s="19">
        <f>100000+75000</f>
        <v>175000</v>
      </c>
      <c r="I309" s="19">
        <f t="shared" si="256"/>
        <v>575000</v>
      </c>
      <c r="J309" s="19">
        <v>1100000</v>
      </c>
      <c r="K309" s="19">
        <v>400000</v>
      </c>
    </row>
    <row r="310" spans="1:11" x14ac:dyDescent="0.25">
      <c r="A310" s="9" t="s">
        <v>420</v>
      </c>
      <c r="B310" s="10" t="s">
        <v>421</v>
      </c>
      <c r="C310" s="11">
        <v>800000</v>
      </c>
      <c r="D310" s="11">
        <v>91969.5</v>
      </c>
      <c r="E310" s="11">
        <v>178899.5</v>
      </c>
      <c r="F310" s="11">
        <v>621100.5</v>
      </c>
      <c r="G310" s="11">
        <v>22.36</v>
      </c>
      <c r="H310" s="13">
        <v>0</v>
      </c>
      <c r="I310" s="13">
        <f t="shared" si="256"/>
        <v>800000</v>
      </c>
      <c r="J310" s="13">
        <v>0</v>
      </c>
      <c r="K310" s="13">
        <f t="shared" ref="K310" si="299">J310*6/100+J310</f>
        <v>0</v>
      </c>
    </row>
    <row r="311" spans="1:11" x14ac:dyDescent="0.25">
      <c r="A311" s="9"/>
      <c r="B311" s="10"/>
      <c r="C311" s="11"/>
      <c r="D311" s="11"/>
      <c r="E311" s="11"/>
      <c r="F311" s="11"/>
      <c r="G311" s="11"/>
      <c r="H311" s="13"/>
      <c r="I311" s="13">
        <f t="shared" si="256"/>
        <v>0</v>
      </c>
      <c r="J311" s="13">
        <f t="shared" ref="J311:K311" si="300">I311*6/100+I311</f>
        <v>0</v>
      </c>
      <c r="K311" s="13">
        <f t="shared" si="300"/>
        <v>0</v>
      </c>
    </row>
    <row r="312" spans="1:11" s="70" customFormat="1" x14ac:dyDescent="0.25">
      <c r="A312" s="5"/>
      <c r="B312" s="6" t="s">
        <v>294</v>
      </c>
      <c r="C312" s="7">
        <v>1400000</v>
      </c>
      <c r="D312" s="7">
        <v>178899.5</v>
      </c>
      <c r="E312" s="7">
        <v>294069.5</v>
      </c>
      <c r="F312" s="7">
        <v>1105930.5</v>
      </c>
      <c r="G312" s="7">
        <v>21</v>
      </c>
      <c r="H312" s="12">
        <f>SUM(H308:H310)</f>
        <v>175000</v>
      </c>
      <c r="I312" s="12">
        <f t="shared" si="256"/>
        <v>1575000</v>
      </c>
      <c r="J312" s="12">
        <f>SUM(J308:J311)</f>
        <v>1100000</v>
      </c>
      <c r="K312" s="12">
        <f>SUM(K308:K311)</f>
        <v>400000</v>
      </c>
    </row>
    <row r="313" spans="1:11" x14ac:dyDescent="0.25">
      <c r="A313" s="9"/>
      <c r="B313" s="10"/>
      <c r="C313" s="11"/>
      <c r="D313" s="11"/>
      <c r="E313" s="11"/>
      <c r="F313" s="11"/>
      <c r="G313" s="11"/>
      <c r="H313" s="13"/>
      <c r="I313" s="13">
        <f t="shared" si="256"/>
        <v>0</v>
      </c>
      <c r="J313" s="13">
        <f t="shared" ref="J313:K313" si="301">I313*6/100+I313</f>
        <v>0</v>
      </c>
      <c r="K313" s="13">
        <f t="shared" si="301"/>
        <v>0</v>
      </c>
    </row>
    <row r="314" spans="1:11" x14ac:dyDescent="0.25">
      <c r="A314" s="5"/>
      <c r="B314" s="6" t="s">
        <v>422</v>
      </c>
      <c r="C314" s="7"/>
      <c r="D314" s="7"/>
      <c r="E314" s="7"/>
      <c r="F314" s="7"/>
      <c r="G314" s="7"/>
      <c r="H314" s="13"/>
      <c r="I314" s="13">
        <f t="shared" si="256"/>
        <v>0</v>
      </c>
      <c r="J314" s="13">
        <f t="shared" ref="J314:K314" si="302">I314*6/100+I314</f>
        <v>0</v>
      </c>
      <c r="K314" s="13">
        <f t="shared" si="302"/>
        <v>0</v>
      </c>
    </row>
    <row r="315" spans="1:11" x14ac:dyDescent="0.25">
      <c r="A315" s="5"/>
      <c r="B315" s="6" t="s">
        <v>92</v>
      </c>
      <c r="C315" s="7"/>
      <c r="D315" s="7"/>
      <c r="E315" s="7"/>
      <c r="F315" s="7"/>
      <c r="G315" s="7"/>
      <c r="H315" s="13"/>
      <c r="I315" s="13">
        <f t="shared" si="256"/>
        <v>0</v>
      </c>
      <c r="J315" s="13">
        <f t="shared" ref="J315:K315" si="303">I315*6/100+I315</f>
        <v>0</v>
      </c>
      <c r="K315" s="13">
        <f t="shared" si="303"/>
        <v>0</v>
      </c>
    </row>
    <row r="316" spans="1:11" x14ac:dyDescent="0.25">
      <c r="A316" s="5"/>
      <c r="B316" s="6" t="s">
        <v>93</v>
      </c>
      <c r="C316" s="7"/>
      <c r="D316" s="7"/>
      <c r="E316" s="7"/>
      <c r="F316" s="7"/>
      <c r="G316" s="7"/>
      <c r="H316" s="13"/>
      <c r="I316" s="13">
        <f t="shared" si="256"/>
        <v>0</v>
      </c>
      <c r="J316" s="13">
        <f t="shared" ref="J316:K316" si="304">I316*6/100+I316</f>
        <v>0</v>
      </c>
      <c r="K316" s="13">
        <f t="shared" si="304"/>
        <v>0</v>
      </c>
    </row>
    <row r="317" spans="1:11" x14ac:dyDescent="0.25">
      <c r="A317" s="5"/>
      <c r="B317" s="6" t="s">
        <v>128</v>
      </c>
      <c r="C317" s="7"/>
      <c r="D317" s="7"/>
      <c r="E317" s="7"/>
      <c r="F317" s="7"/>
      <c r="G317" s="7"/>
      <c r="H317" s="13"/>
      <c r="I317" s="13">
        <f t="shared" si="256"/>
        <v>0</v>
      </c>
      <c r="J317" s="13">
        <f t="shared" ref="J317:K317" si="305">I317*6/100+I317</f>
        <v>0</v>
      </c>
      <c r="K317" s="13">
        <f t="shared" si="305"/>
        <v>0</v>
      </c>
    </row>
    <row r="318" spans="1:11" x14ac:dyDescent="0.25">
      <c r="A318" s="5"/>
      <c r="B318" s="6" t="s">
        <v>129</v>
      </c>
      <c r="C318" s="7"/>
      <c r="D318" s="7"/>
      <c r="E318" s="7"/>
      <c r="F318" s="7"/>
      <c r="G318" s="7"/>
      <c r="H318" s="13"/>
      <c r="I318" s="13">
        <f t="shared" si="256"/>
        <v>0</v>
      </c>
      <c r="J318" s="13">
        <f t="shared" ref="J318:K318" si="306">I318*6/100+I318</f>
        <v>0</v>
      </c>
      <c r="K318" s="13">
        <f t="shared" si="306"/>
        <v>0</v>
      </c>
    </row>
    <row r="319" spans="1:11" x14ac:dyDescent="0.25">
      <c r="A319" s="5"/>
      <c r="B319" s="6"/>
      <c r="C319" s="7"/>
      <c r="D319" s="7"/>
      <c r="E319" s="7"/>
      <c r="F319" s="7"/>
      <c r="G319" s="7"/>
      <c r="H319" s="13"/>
      <c r="I319" s="13">
        <f t="shared" si="256"/>
        <v>0</v>
      </c>
      <c r="J319" s="13">
        <f t="shared" ref="J319:K319" si="307">I319*6/100+I319</f>
        <v>0</v>
      </c>
      <c r="K319" s="13">
        <f t="shared" si="307"/>
        <v>0</v>
      </c>
    </row>
    <row r="320" spans="1:11" x14ac:dyDescent="0.25">
      <c r="A320" s="9" t="s">
        <v>423</v>
      </c>
      <c r="B320" s="10" t="s">
        <v>130</v>
      </c>
      <c r="C320" s="11">
        <v>1174015</v>
      </c>
      <c r="D320" s="11">
        <v>94008.9</v>
      </c>
      <c r="E320" s="11">
        <v>560263.31000000006</v>
      </c>
      <c r="F320" s="11">
        <v>613751.68999999994</v>
      </c>
      <c r="G320" s="11">
        <v>47.72</v>
      </c>
      <c r="H320" s="13"/>
      <c r="I320" s="13">
        <f t="shared" si="256"/>
        <v>1174015</v>
      </c>
      <c r="J320" s="13">
        <f t="shared" ref="J320:K320" si="308">I320*6/100+I320</f>
        <v>1244455.8999999999</v>
      </c>
      <c r="K320" s="13">
        <f t="shared" si="308"/>
        <v>1319123.254</v>
      </c>
    </row>
    <row r="321" spans="1:11" x14ac:dyDescent="0.25">
      <c r="A321" s="9" t="s">
        <v>424</v>
      </c>
      <c r="B321" s="10" t="s">
        <v>131</v>
      </c>
      <c r="C321" s="11">
        <v>111326</v>
      </c>
      <c r="D321" s="11">
        <v>0</v>
      </c>
      <c r="E321" s="11">
        <v>71010.179999999993</v>
      </c>
      <c r="F321" s="11">
        <v>40315.82</v>
      </c>
      <c r="G321" s="11">
        <v>63.78</v>
      </c>
      <c r="H321" s="13"/>
      <c r="I321" s="13">
        <f t="shared" si="256"/>
        <v>111326</v>
      </c>
      <c r="J321" s="13">
        <f t="shared" ref="J321:K321" si="309">I321*6/100+I321</f>
        <v>118005.56</v>
      </c>
      <c r="K321" s="13">
        <f t="shared" si="309"/>
        <v>125085.8936</v>
      </c>
    </row>
    <row r="322" spans="1:11" x14ac:dyDescent="0.25">
      <c r="A322" s="9" t="s">
        <v>425</v>
      </c>
      <c r="B322" s="10" t="s">
        <v>132</v>
      </c>
      <c r="C322" s="11">
        <v>38100</v>
      </c>
      <c r="D322" s="11">
        <v>4346.09</v>
      </c>
      <c r="E322" s="11">
        <v>26076.54</v>
      </c>
      <c r="F322" s="11">
        <v>12023.46</v>
      </c>
      <c r="G322" s="11">
        <v>68.44</v>
      </c>
      <c r="H322" s="13"/>
      <c r="I322" s="13">
        <f t="shared" si="256"/>
        <v>38100</v>
      </c>
      <c r="J322" s="13">
        <f t="shared" ref="J322:K322" si="310">I322*6/100+I322</f>
        <v>40386</v>
      </c>
      <c r="K322" s="13">
        <f t="shared" si="310"/>
        <v>42809.16</v>
      </c>
    </row>
    <row r="323" spans="1:11" x14ac:dyDescent="0.25">
      <c r="A323" s="9" t="s">
        <v>426</v>
      </c>
      <c r="B323" s="10" t="s">
        <v>133</v>
      </c>
      <c r="C323" s="11">
        <v>6264</v>
      </c>
      <c r="D323" s="11">
        <v>0</v>
      </c>
      <c r="E323" s="11">
        <v>0</v>
      </c>
      <c r="F323" s="11">
        <v>6264</v>
      </c>
      <c r="G323" s="11">
        <v>0</v>
      </c>
      <c r="H323" s="13"/>
      <c r="I323" s="13">
        <f t="shared" si="256"/>
        <v>6264</v>
      </c>
      <c r="J323" s="13">
        <f t="shared" ref="J323:K323" si="311">I323*6/100+I323</f>
        <v>6639.84</v>
      </c>
      <c r="K323" s="13">
        <f t="shared" si="311"/>
        <v>7038.2304000000004</v>
      </c>
    </row>
    <row r="324" spans="1:11" x14ac:dyDescent="0.25">
      <c r="A324" s="9" t="s">
        <v>427</v>
      </c>
      <c r="B324" s="10" t="s">
        <v>135</v>
      </c>
      <c r="C324" s="11">
        <v>37414</v>
      </c>
      <c r="D324" s="11">
        <v>0</v>
      </c>
      <c r="E324" s="11">
        <v>0</v>
      </c>
      <c r="F324" s="11">
        <v>37414</v>
      </c>
      <c r="G324" s="11">
        <v>0</v>
      </c>
      <c r="H324" s="13"/>
      <c r="I324" s="13">
        <f t="shared" si="256"/>
        <v>37414</v>
      </c>
      <c r="J324" s="13">
        <f t="shared" ref="J324:K324" si="312">I324*6/100+I324</f>
        <v>39658.839999999997</v>
      </c>
      <c r="K324" s="13">
        <f t="shared" si="312"/>
        <v>42038.3704</v>
      </c>
    </row>
    <row r="325" spans="1:11" x14ac:dyDescent="0.25">
      <c r="A325" s="9" t="s">
        <v>428</v>
      </c>
      <c r="B325" s="10" t="s">
        <v>136</v>
      </c>
      <c r="C325" s="11">
        <v>222960</v>
      </c>
      <c r="D325" s="11">
        <v>23502.23</v>
      </c>
      <c r="E325" s="11">
        <v>140065.85999999999</v>
      </c>
      <c r="F325" s="11">
        <v>82894.14</v>
      </c>
      <c r="G325" s="11">
        <v>62.82</v>
      </c>
      <c r="H325" s="13"/>
      <c r="I325" s="13">
        <f t="shared" si="256"/>
        <v>222960</v>
      </c>
      <c r="J325" s="13">
        <f t="shared" ref="J325:K325" si="313">I325*6/100+I325</f>
        <v>236337.6</v>
      </c>
      <c r="K325" s="13">
        <f t="shared" si="313"/>
        <v>250517.856</v>
      </c>
    </row>
    <row r="326" spans="1:11" x14ac:dyDescent="0.25">
      <c r="A326" s="9" t="s">
        <v>429</v>
      </c>
      <c r="B326" s="10" t="s">
        <v>138</v>
      </c>
      <c r="C326" s="11">
        <v>11292</v>
      </c>
      <c r="D326" s="11">
        <v>0</v>
      </c>
      <c r="E326" s="11">
        <v>0</v>
      </c>
      <c r="F326" s="11">
        <v>11292</v>
      </c>
      <c r="G326" s="11">
        <v>0</v>
      </c>
      <c r="H326" s="13"/>
      <c r="I326" s="13">
        <f t="shared" si="256"/>
        <v>11292</v>
      </c>
      <c r="J326" s="13">
        <f t="shared" ref="J326:K326" si="314">I326*6/100+I326</f>
        <v>11969.52</v>
      </c>
      <c r="K326" s="13">
        <f t="shared" si="314"/>
        <v>12687.691200000001</v>
      </c>
    </row>
    <row r="327" spans="1:11" x14ac:dyDescent="0.25">
      <c r="A327" s="9" t="s">
        <v>430</v>
      </c>
      <c r="B327" s="10" t="s">
        <v>142</v>
      </c>
      <c r="C327" s="11">
        <v>15692</v>
      </c>
      <c r="D327" s="11">
        <v>1307.7</v>
      </c>
      <c r="E327" s="11">
        <v>7846.2</v>
      </c>
      <c r="F327" s="11">
        <v>7845.8</v>
      </c>
      <c r="G327" s="11">
        <v>50</v>
      </c>
      <c r="H327" s="13"/>
      <c r="I327" s="13">
        <f t="shared" si="256"/>
        <v>15692</v>
      </c>
      <c r="J327" s="13">
        <f t="shared" ref="J327:K327" si="315">I327*6/100+I327</f>
        <v>16633.52</v>
      </c>
      <c r="K327" s="13">
        <f t="shared" si="315"/>
        <v>17631.531200000001</v>
      </c>
    </row>
    <row r="328" spans="1:11" x14ac:dyDescent="0.25">
      <c r="A328" s="9"/>
      <c r="B328" s="10"/>
      <c r="C328" s="11"/>
      <c r="D328" s="11"/>
      <c r="E328" s="11"/>
      <c r="F328" s="11"/>
      <c r="G328" s="11"/>
      <c r="H328" s="13"/>
      <c r="I328" s="13">
        <f t="shared" si="256"/>
        <v>0</v>
      </c>
      <c r="J328" s="13">
        <f t="shared" ref="J328:K328" si="316">I328*6/100+I328</f>
        <v>0</v>
      </c>
      <c r="K328" s="13">
        <f t="shared" si="316"/>
        <v>0</v>
      </c>
    </row>
    <row r="329" spans="1:11" x14ac:dyDescent="0.25">
      <c r="A329" s="5"/>
      <c r="B329" s="6" t="s">
        <v>143</v>
      </c>
      <c r="C329" s="7">
        <v>1617063</v>
      </c>
      <c r="D329" s="7">
        <v>123164.92</v>
      </c>
      <c r="E329" s="7">
        <v>805262.09</v>
      </c>
      <c r="F329" s="7">
        <v>811800.91</v>
      </c>
      <c r="G329" s="7">
        <v>49.79</v>
      </c>
      <c r="H329" s="13">
        <f>SUM(H320:H327)</f>
        <v>0</v>
      </c>
      <c r="I329" s="13">
        <f t="shared" ref="I329:I372" si="317">C329+H329</f>
        <v>1617063</v>
      </c>
      <c r="J329" s="13">
        <f t="shared" ref="J329:K329" si="318">I329*6/100+I329</f>
        <v>1714086.78</v>
      </c>
      <c r="K329" s="13">
        <f t="shared" si="318"/>
        <v>1816931.9868000001</v>
      </c>
    </row>
    <row r="330" spans="1:11" x14ac:dyDescent="0.25">
      <c r="A330" s="5"/>
      <c r="B330" s="6"/>
      <c r="C330" s="7"/>
      <c r="D330" s="7"/>
      <c r="E330" s="7"/>
      <c r="F330" s="7"/>
      <c r="G330" s="7"/>
      <c r="H330" s="13"/>
      <c r="I330" s="13">
        <f t="shared" si="317"/>
        <v>0</v>
      </c>
      <c r="J330" s="13">
        <f t="shared" ref="J330:K330" si="319">I330*6/100+I330</f>
        <v>0</v>
      </c>
      <c r="K330" s="13">
        <f t="shared" si="319"/>
        <v>0</v>
      </c>
    </row>
    <row r="331" spans="1:11" x14ac:dyDescent="0.25">
      <c r="A331" s="5"/>
      <c r="B331" s="6" t="s">
        <v>144</v>
      </c>
      <c r="C331" s="7"/>
      <c r="D331" s="7"/>
      <c r="E331" s="7"/>
      <c r="F331" s="7"/>
      <c r="G331" s="7"/>
      <c r="H331" s="13"/>
      <c r="I331" s="13">
        <f t="shared" si="317"/>
        <v>0</v>
      </c>
      <c r="J331" s="13">
        <f t="shared" ref="J331:K331" si="320">I331*6/100+I331</f>
        <v>0</v>
      </c>
      <c r="K331" s="13">
        <f t="shared" si="320"/>
        <v>0</v>
      </c>
    </row>
    <row r="332" spans="1:11" x14ac:dyDescent="0.25">
      <c r="A332" s="9"/>
      <c r="B332" s="10"/>
      <c r="C332" s="11"/>
      <c r="D332" s="11"/>
      <c r="E332" s="11"/>
      <c r="F332" s="11"/>
      <c r="G332" s="11"/>
      <c r="H332" s="13"/>
      <c r="I332" s="13">
        <f t="shared" si="317"/>
        <v>0</v>
      </c>
      <c r="J332" s="13">
        <f t="shared" ref="J332:K332" si="321">I332*6/100+I332</f>
        <v>0</v>
      </c>
      <c r="K332" s="13">
        <f t="shared" si="321"/>
        <v>0</v>
      </c>
    </row>
    <row r="333" spans="1:11" x14ac:dyDescent="0.25">
      <c r="A333" s="9" t="s">
        <v>431</v>
      </c>
      <c r="B333" s="10" t="s">
        <v>145</v>
      </c>
      <c r="C333" s="11">
        <v>228</v>
      </c>
      <c r="D333" s="11">
        <v>26.25</v>
      </c>
      <c r="E333" s="11">
        <v>157.5</v>
      </c>
      <c r="F333" s="11">
        <v>70.5</v>
      </c>
      <c r="G333" s="11">
        <v>69.069999999999993</v>
      </c>
      <c r="H333" s="13"/>
      <c r="I333" s="13">
        <f t="shared" si="317"/>
        <v>228</v>
      </c>
      <c r="J333" s="13">
        <f t="shared" ref="J333:K333" si="322">I333*6/100+I333</f>
        <v>241.68</v>
      </c>
      <c r="K333" s="13">
        <f t="shared" si="322"/>
        <v>256.18080000000003</v>
      </c>
    </row>
    <row r="334" spans="1:11" x14ac:dyDescent="0.25">
      <c r="A334" s="9" t="s">
        <v>432</v>
      </c>
      <c r="B334" s="10" t="s">
        <v>146</v>
      </c>
      <c r="C334" s="11">
        <v>67190</v>
      </c>
      <c r="D334" s="11">
        <v>6189</v>
      </c>
      <c r="E334" s="11">
        <v>37134</v>
      </c>
      <c r="F334" s="11">
        <v>30056</v>
      </c>
      <c r="G334" s="11">
        <v>55.26</v>
      </c>
      <c r="H334" s="13"/>
      <c r="I334" s="13">
        <f t="shared" si="317"/>
        <v>67190</v>
      </c>
      <c r="J334" s="13">
        <f t="shared" ref="J334:K334" si="323">I334*6/100+I334</f>
        <v>71221.399999999994</v>
      </c>
      <c r="K334" s="13">
        <f t="shared" si="323"/>
        <v>75494.683999999994</v>
      </c>
    </row>
    <row r="335" spans="1:11" x14ac:dyDescent="0.25">
      <c r="A335" s="9" t="s">
        <v>433</v>
      </c>
      <c r="B335" s="10" t="s">
        <v>147</v>
      </c>
      <c r="C335" s="11">
        <v>250363</v>
      </c>
      <c r="D335" s="11">
        <v>18905.41</v>
      </c>
      <c r="E335" s="11">
        <v>112723.66</v>
      </c>
      <c r="F335" s="11">
        <v>137639.34</v>
      </c>
      <c r="G335" s="11">
        <v>45.02</v>
      </c>
      <c r="H335" s="13"/>
      <c r="I335" s="13">
        <f t="shared" si="317"/>
        <v>250363</v>
      </c>
      <c r="J335" s="13">
        <f t="shared" ref="J335:K335" si="324">I335*6/100+I335</f>
        <v>265384.78000000003</v>
      </c>
      <c r="K335" s="13">
        <f t="shared" si="324"/>
        <v>281307.86680000002</v>
      </c>
    </row>
    <row r="336" spans="1:11" x14ac:dyDescent="0.25">
      <c r="A336" s="9" t="s">
        <v>434</v>
      </c>
      <c r="B336" s="10" t="s">
        <v>148</v>
      </c>
      <c r="C336" s="11">
        <v>5353</v>
      </c>
      <c r="D336" s="11">
        <v>446.16</v>
      </c>
      <c r="E336" s="11">
        <v>2676.96</v>
      </c>
      <c r="F336" s="11">
        <v>2676.04</v>
      </c>
      <c r="G336" s="11">
        <v>50</v>
      </c>
      <c r="H336" s="13"/>
      <c r="I336" s="13">
        <f t="shared" si="317"/>
        <v>5353</v>
      </c>
      <c r="J336" s="13">
        <f t="shared" ref="J336:K336" si="325">I336*6/100+I336</f>
        <v>5674.18</v>
      </c>
      <c r="K336" s="13">
        <f t="shared" si="325"/>
        <v>6014.6307999999999</v>
      </c>
    </row>
    <row r="337" spans="1:11" x14ac:dyDescent="0.25">
      <c r="A337" s="9"/>
      <c r="B337" s="10"/>
      <c r="C337" s="11"/>
      <c r="D337" s="11"/>
      <c r="E337" s="11"/>
      <c r="F337" s="11"/>
      <c r="G337" s="11"/>
      <c r="H337" s="13"/>
      <c r="I337" s="13">
        <f t="shared" si="317"/>
        <v>0</v>
      </c>
      <c r="J337" s="13">
        <f t="shared" ref="J337:K337" si="326">I337*6/100+I337</f>
        <v>0</v>
      </c>
      <c r="K337" s="13">
        <f t="shared" si="326"/>
        <v>0</v>
      </c>
    </row>
    <row r="338" spans="1:11" x14ac:dyDescent="0.25">
      <c r="A338" s="5"/>
      <c r="B338" s="6" t="s">
        <v>149</v>
      </c>
      <c r="C338" s="7">
        <v>323134</v>
      </c>
      <c r="D338" s="7">
        <v>25566.82</v>
      </c>
      <c r="E338" s="7">
        <v>152692.12</v>
      </c>
      <c r="F338" s="7">
        <v>170441.88</v>
      </c>
      <c r="G338" s="7">
        <v>47.25</v>
      </c>
      <c r="H338" s="13">
        <f>SUM(H333:H336)</f>
        <v>0</v>
      </c>
      <c r="I338" s="13">
        <f t="shared" si="317"/>
        <v>323134</v>
      </c>
      <c r="J338" s="13">
        <f t="shared" ref="J338:K338" si="327">I338*6/100+I338</f>
        <v>342522.04</v>
      </c>
      <c r="K338" s="13">
        <f t="shared" si="327"/>
        <v>363073.36239999998</v>
      </c>
    </row>
    <row r="339" spans="1:11" x14ac:dyDescent="0.25">
      <c r="A339" s="5"/>
      <c r="B339" s="6"/>
      <c r="C339" s="7"/>
      <c r="D339" s="7"/>
      <c r="E339" s="7"/>
      <c r="F339" s="7"/>
      <c r="G339" s="7"/>
      <c r="H339" s="13"/>
      <c r="I339" s="13">
        <f t="shared" si="317"/>
        <v>0</v>
      </c>
      <c r="J339" s="13">
        <f t="shared" ref="J339:K339" si="328">I339*6/100+I339</f>
        <v>0</v>
      </c>
      <c r="K339" s="13">
        <f t="shared" si="328"/>
        <v>0</v>
      </c>
    </row>
    <row r="340" spans="1:11" x14ac:dyDescent="0.25">
      <c r="A340" s="5"/>
      <c r="B340" s="6" t="s">
        <v>150</v>
      </c>
      <c r="C340" s="7"/>
      <c r="D340" s="7"/>
      <c r="E340" s="7"/>
      <c r="F340" s="7"/>
      <c r="G340" s="7"/>
      <c r="H340" s="13"/>
      <c r="I340" s="13">
        <f t="shared" si="317"/>
        <v>0</v>
      </c>
      <c r="J340" s="13">
        <f t="shared" ref="J340:K340" si="329">I340*6/100+I340</f>
        <v>0</v>
      </c>
      <c r="K340" s="13">
        <f t="shared" si="329"/>
        <v>0</v>
      </c>
    </row>
    <row r="341" spans="1:11" x14ac:dyDescent="0.25">
      <c r="A341" s="9"/>
      <c r="B341" s="10"/>
      <c r="C341" s="11"/>
      <c r="D341" s="11"/>
      <c r="E341" s="11"/>
      <c r="F341" s="11"/>
      <c r="G341" s="11"/>
      <c r="H341" s="13"/>
      <c r="I341" s="13">
        <f t="shared" si="317"/>
        <v>0</v>
      </c>
      <c r="J341" s="13">
        <f t="shared" ref="J341:K341" si="330">I341*6/100+I341</f>
        <v>0</v>
      </c>
      <c r="K341" s="13">
        <f t="shared" si="330"/>
        <v>0</v>
      </c>
    </row>
    <row r="342" spans="1:11" x14ac:dyDescent="0.25">
      <c r="A342" s="9" t="s">
        <v>435</v>
      </c>
      <c r="B342" s="10" t="s">
        <v>151</v>
      </c>
      <c r="C342" s="11">
        <v>16031</v>
      </c>
      <c r="D342" s="11">
        <v>0</v>
      </c>
      <c r="E342" s="11">
        <v>0</v>
      </c>
      <c r="F342" s="11">
        <v>16031</v>
      </c>
      <c r="G342" s="11">
        <v>0</v>
      </c>
      <c r="H342" s="13"/>
      <c r="I342" s="13">
        <f t="shared" si="317"/>
        <v>16031</v>
      </c>
      <c r="J342" s="13">
        <f t="shared" ref="J342:K342" si="331">I342*6/100+I342</f>
        <v>16992.86</v>
      </c>
      <c r="K342" s="13">
        <f t="shared" si="331"/>
        <v>18012.4316</v>
      </c>
    </row>
    <row r="343" spans="1:11" x14ac:dyDescent="0.25">
      <c r="A343" s="9" t="s">
        <v>436</v>
      </c>
      <c r="B343" s="10" t="s">
        <v>152</v>
      </c>
      <c r="C343" s="11">
        <v>16957</v>
      </c>
      <c r="D343" s="11">
        <v>0</v>
      </c>
      <c r="E343" s="11">
        <v>0</v>
      </c>
      <c r="F343" s="11">
        <v>16957</v>
      </c>
      <c r="G343" s="11">
        <v>0</v>
      </c>
      <c r="H343" s="13"/>
      <c r="I343" s="13">
        <f t="shared" si="317"/>
        <v>16957</v>
      </c>
      <c r="J343" s="13">
        <f t="shared" ref="J343:K343" si="332">I343*6/100+I343</f>
        <v>17974.419999999998</v>
      </c>
      <c r="K343" s="13">
        <f t="shared" si="332"/>
        <v>19052.885199999997</v>
      </c>
    </row>
    <row r="344" spans="1:11" x14ac:dyDescent="0.25">
      <c r="A344" s="9" t="s">
        <v>437</v>
      </c>
      <c r="B344" s="10" t="s">
        <v>153</v>
      </c>
      <c r="C344" s="11">
        <v>12411</v>
      </c>
      <c r="D344" s="11">
        <v>0</v>
      </c>
      <c r="E344" s="11">
        <v>0</v>
      </c>
      <c r="F344" s="11">
        <v>12411</v>
      </c>
      <c r="G344" s="11">
        <v>0</v>
      </c>
      <c r="H344" s="13"/>
      <c r="I344" s="13">
        <f t="shared" si="317"/>
        <v>12411</v>
      </c>
      <c r="J344" s="13">
        <f t="shared" ref="J344:K344" si="333">I344*6/100+I344</f>
        <v>13155.66</v>
      </c>
      <c r="K344" s="13">
        <f t="shared" si="333"/>
        <v>13944.999599999999</v>
      </c>
    </row>
    <row r="345" spans="1:11" x14ac:dyDescent="0.25">
      <c r="A345" s="9"/>
      <c r="B345" s="10"/>
      <c r="C345" s="11"/>
      <c r="D345" s="11"/>
      <c r="E345" s="11"/>
      <c r="F345" s="11"/>
      <c r="G345" s="11"/>
      <c r="H345" s="13"/>
      <c r="I345" s="13">
        <f t="shared" si="317"/>
        <v>0</v>
      </c>
      <c r="J345" s="13">
        <f t="shared" ref="J345:K345" si="334">I345*6/100+I345</f>
        <v>0</v>
      </c>
      <c r="K345" s="13">
        <f t="shared" si="334"/>
        <v>0</v>
      </c>
    </row>
    <row r="346" spans="1:11" x14ac:dyDescent="0.25">
      <c r="A346" s="5"/>
      <c r="B346" s="6" t="s">
        <v>154</v>
      </c>
      <c r="C346" s="7">
        <v>45399</v>
      </c>
      <c r="D346" s="7">
        <v>0</v>
      </c>
      <c r="E346" s="7">
        <v>0</v>
      </c>
      <c r="F346" s="7">
        <v>45399</v>
      </c>
      <c r="G346" s="7">
        <v>0</v>
      </c>
      <c r="H346" s="13">
        <f>SUM(H342:H344)</f>
        <v>0</v>
      </c>
      <c r="I346" s="13">
        <f t="shared" si="317"/>
        <v>45399</v>
      </c>
      <c r="J346" s="13">
        <f t="shared" ref="J346:K346" si="335">I346*6/100+I346</f>
        <v>48122.94</v>
      </c>
      <c r="K346" s="13">
        <f t="shared" si="335"/>
        <v>51010.316400000003</v>
      </c>
    </row>
    <row r="347" spans="1:11" x14ac:dyDescent="0.25">
      <c r="A347" s="5"/>
      <c r="B347" s="6"/>
      <c r="C347" s="7"/>
      <c r="D347" s="7"/>
      <c r="E347" s="7"/>
      <c r="F347" s="7"/>
      <c r="G347" s="7"/>
      <c r="H347" s="13"/>
      <c r="I347" s="13">
        <f t="shared" si="317"/>
        <v>0</v>
      </c>
      <c r="J347" s="13">
        <f t="shared" ref="J347:K347" si="336">I347*6/100+I347</f>
        <v>0</v>
      </c>
      <c r="K347" s="13">
        <f t="shared" si="336"/>
        <v>0</v>
      </c>
    </row>
    <row r="348" spans="1:11" x14ac:dyDescent="0.25">
      <c r="A348" s="5"/>
      <c r="B348" s="6" t="s">
        <v>155</v>
      </c>
      <c r="C348" s="7">
        <v>1985596</v>
      </c>
      <c r="D348" s="7">
        <v>148731.74</v>
      </c>
      <c r="E348" s="7">
        <v>957954.21</v>
      </c>
      <c r="F348" s="7">
        <v>1027641.79</v>
      </c>
      <c r="G348" s="7">
        <v>48.24</v>
      </c>
      <c r="H348" s="13">
        <f>H329+H338+H346</f>
        <v>0</v>
      </c>
      <c r="I348" s="13">
        <f t="shared" si="317"/>
        <v>1985596</v>
      </c>
      <c r="J348" s="13">
        <f t="shared" ref="J348:K348" si="337">I348*6/100+I348</f>
        <v>2104731.7599999998</v>
      </c>
      <c r="K348" s="13">
        <f t="shared" si="337"/>
        <v>2231015.6655999999</v>
      </c>
    </row>
    <row r="349" spans="1:11" x14ac:dyDescent="0.25">
      <c r="A349" s="5"/>
      <c r="B349" s="6"/>
      <c r="C349" s="7"/>
      <c r="D349" s="7"/>
      <c r="E349" s="7"/>
      <c r="F349" s="7"/>
      <c r="G349" s="7"/>
      <c r="H349" s="13"/>
      <c r="I349" s="13">
        <f t="shared" si="317"/>
        <v>0</v>
      </c>
      <c r="J349" s="13">
        <f t="shared" ref="J349:K349" si="338">I349*6/100+I349</f>
        <v>0</v>
      </c>
      <c r="K349" s="13">
        <f t="shared" si="338"/>
        <v>0</v>
      </c>
    </row>
    <row r="350" spans="1:11" x14ac:dyDescent="0.25">
      <c r="A350" s="5"/>
      <c r="B350" s="6" t="s">
        <v>156</v>
      </c>
      <c r="C350" s="7">
        <v>1985596</v>
      </c>
      <c r="D350" s="7">
        <v>148731.74</v>
      </c>
      <c r="E350" s="7">
        <v>957954.21</v>
      </c>
      <c r="F350" s="7">
        <v>1027641.79</v>
      </c>
      <c r="G350" s="7">
        <v>48.24</v>
      </c>
      <c r="H350" s="13">
        <f>H348</f>
        <v>0</v>
      </c>
      <c r="I350" s="13">
        <f t="shared" si="317"/>
        <v>1985596</v>
      </c>
      <c r="J350" s="13">
        <f t="shared" ref="J350:K350" si="339">I350*6/100+I350</f>
        <v>2104731.7599999998</v>
      </c>
      <c r="K350" s="13">
        <f t="shared" si="339"/>
        <v>2231015.6655999999</v>
      </c>
    </row>
    <row r="351" spans="1:11" x14ac:dyDescent="0.25">
      <c r="A351" s="5"/>
      <c r="B351" s="6"/>
      <c r="C351" s="7"/>
      <c r="D351" s="7"/>
      <c r="E351" s="7"/>
      <c r="F351" s="7"/>
      <c r="G351" s="7"/>
      <c r="H351" s="13"/>
      <c r="I351" s="13">
        <f t="shared" si="317"/>
        <v>0</v>
      </c>
      <c r="J351" s="13">
        <f t="shared" ref="J351:K351" si="340">I351*6/100+I351</f>
        <v>0</v>
      </c>
      <c r="K351" s="13">
        <f t="shared" si="340"/>
        <v>0</v>
      </c>
    </row>
    <row r="352" spans="1:11" x14ac:dyDescent="0.25">
      <c r="A352" s="5"/>
      <c r="B352" s="6" t="s">
        <v>218</v>
      </c>
      <c r="C352" s="7"/>
      <c r="D352" s="7"/>
      <c r="E352" s="7"/>
      <c r="F352" s="7"/>
      <c r="G352" s="7"/>
      <c r="H352" s="13"/>
      <c r="I352" s="13">
        <f t="shared" si="317"/>
        <v>0</v>
      </c>
      <c r="J352" s="13">
        <f t="shared" ref="J352:K352" si="341">I352*6/100+I352</f>
        <v>0</v>
      </c>
      <c r="K352" s="13">
        <f t="shared" si="341"/>
        <v>0</v>
      </c>
    </row>
    <row r="353" spans="1:12" x14ac:dyDescent="0.25">
      <c r="A353" s="9"/>
      <c r="B353" s="10"/>
      <c r="C353" s="11"/>
      <c r="D353" s="11"/>
      <c r="E353" s="11"/>
      <c r="F353" s="11"/>
      <c r="G353" s="11"/>
      <c r="H353" s="13"/>
      <c r="I353" s="13">
        <f t="shared" si="317"/>
        <v>0</v>
      </c>
      <c r="J353" s="13">
        <f t="shared" ref="J353:K353" si="342">I353*6/100+I353</f>
        <v>0</v>
      </c>
      <c r="K353" s="13">
        <f t="shared" si="342"/>
        <v>0</v>
      </c>
    </row>
    <row r="354" spans="1:12" s="18" customFormat="1" x14ac:dyDescent="0.25">
      <c r="A354" s="15" t="s">
        <v>438</v>
      </c>
      <c r="B354" s="16" t="s">
        <v>219</v>
      </c>
      <c r="C354" s="17">
        <v>800000</v>
      </c>
      <c r="D354" s="17">
        <v>0</v>
      </c>
      <c r="E354" s="17">
        <v>0</v>
      </c>
      <c r="F354" s="17">
        <v>800000</v>
      </c>
      <c r="G354" s="17">
        <v>0</v>
      </c>
      <c r="H354" s="19">
        <v>-800000</v>
      </c>
      <c r="I354" s="19">
        <f t="shared" si="317"/>
        <v>0</v>
      </c>
      <c r="J354" s="19">
        <v>0</v>
      </c>
      <c r="K354" s="19">
        <v>0</v>
      </c>
      <c r="L354" s="18" t="s">
        <v>1279</v>
      </c>
    </row>
    <row r="355" spans="1:12" s="18" customFormat="1" x14ac:dyDescent="0.25">
      <c r="A355" s="15" t="s">
        <v>439</v>
      </c>
      <c r="B355" s="16" t="s">
        <v>241</v>
      </c>
      <c r="C355" s="17">
        <v>250000</v>
      </c>
      <c r="D355" s="17">
        <v>0</v>
      </c>
      <c r="E355" s="17">
        <v>217109.57</v>
      </c>
      <c r="F355" s="17">
        <v>32890.43</v>
      </c>
      <c r="G355" s="17">
        <v>86.84</v>
      </c>
      <c r="H355" s="19">
        <v>150000</v>
      </c>
      <c r="I355" s="19">
        <f t="shared" si="317"/>
        <v>400000</v>
      </c>
      <c r="J355" s="13">
        <f t="shared" ref="J355:K355" si="343">I355*6/100+I355</f>
        <v>424000</v>
      </c>
      <c r="K355" s="13">
        <f t="shared" si="343"/>
        <v>449440</v>
      </c>
    </row>
    <row r="356" spans="1:12" x14ac:dyDescent="0.25">
      <c r="A356" s="9" t="s">
        <v>440</v>
      </c>
      <c r="B356" s="10" t="s">
        <v>241</v>
      </c>
      <c r="C356" s="11">
        <v>1150000</v>
      </c>
      <c r="D356" s="11">
        <v>342500</v>
      </c>
      <c r="E356" s="11">
        <v>1146484.29</v>
      </c>
      <c r="F356" s="11">
        <v>3515.71</v>
      </c>
      <c r="G356" s="11">
        <v>99.69</v>
      </c>
      <c r="H356" s="13"/>
      <c r="I356" s="13">
        <f t="shared" si="317"/>
        <v>1150000</v>
      </c>
      <c r="J356" s="13">
        <f t="shared" ref="J356:K356" si="344">I356*6/100+I356</f>
        <v>1219000</v>
      </c>
      <c r="K356" s="13">
        <f t="shared" si="344"/>
        <v>1292140</v>
      </c>
    </row>
    <row r="357" spans="1:12" x14ac:dyDescent="0.25">
      <c r="A357" s="9" t="s">
        <v>441</v>
      </c>
      <c r="B357" s="10" t="s">
        <v>242</v>
      </c>
      <c r="C357" s="11">
        <v>1920000</v>
      </c>
      <c r="D357" s="11">
        <v>156000</v>
      </c>
      <c r="E357" s="11">
        <v>934000</v>
      </c>
      <c r="F357" s="11">
        <v>986000</v>
      </c>
      <c r="G357" s="11">
        <v>48.64</v>
      </c>
      <c r="H357" s="13"/>
      <c r="I357" s="13">
        <f t="shared" si="317"/>
        <v>1920000</v>
      </c>
      <c r="J357" s="13">
        <f t="shared" ref="J357:K357" si="345">I357*6/100+I357</f>
        <v>2035200</v>
      </c>
      <c r="K357" s="13">
        <f t="shared" si="345"/>
        <v>2157312</v>
      </c>
    </row>
    <row r="358" spans="1:12" x14ac:dyDescent="0.25">
      <c r="A358" s="9" t="s">
        <v>442</v>
      </c>
      <c r="B358" s="10" t="s">
        <v>243</v>
      </c>
      <c r="C358" s="11">
        <v>0</v>
      </c>
      <c r="D358" s="11">
        <v>1248.32</v>
      </c>
      <c r="E358" s="11">
        <v>8039.62</v>
      </c>
      <c r="F358" s="11">
        <v>-8039.62</v>
      </c>
      <c r="G358" s="11">
        <v>0</v>
      </c>
      <c r="H358" s="13"/>
      <c r="I358" s="13">
        <f t="shared" si="317"/>
        <v>0</v>
      </c>
      <c r="J358" s="13">
        <f t="shared" ref="J358:K358" si="346">I358*6/100+I358</f>
        <v>0</v>
      </c>
      <c r="K358" s="13">
        <f t="shared" si="346"/>
        <v>0</v>
      </c>
    </row>
    <row r="359" spans="1:12" x14ac:dyDescent="0.25">
      <c r="A359" s="9" t="s">
        <v>443</v>
      </c>
      <c r="B359" s="10" t="s">
        <v>244</v>
      </c>
      <c r="C359" s="11">
        <v>0</v>
      </c>
      <c r="D359" s="11">
        <v>22536.47</v>
      </c>
      <c r="E359" s="11">
        <v>71397.3</v>
      </c>
      <c r="F359" s="11">
        <v>-71397.3</v>
      </c>
      <c r="G359" s="11">
        <v>0</v>
      </c>
      <c r="H359" s="13"/>
      <c r="I359" s="13">
        <f t="shared" si="317"/>
        <v>0</v>
      </c>
      <c r="J359" s="13">
        <f t="shared" ref="J359:K359" si="347">I359*6/100+I359</f>
        <v>0</v>
      </c>
      <c r="K359" s="13">
        <f t="shared" si="347"/>
        <v>0</v>
      </c>
    </row>
    <row r="360" spans="1:12" x14ac:dyDescent="0.25">
      <c r="A360" s="9"/>
      <c r="B360" s="10"/>
      <c r="C360" s="11"/>
      <c r="D360" s="11"/>
      <c r="E360" s="11"/>
      <c r="F360" s="11"/>
      <c r="G360" s="11"/>
      <c r="H360" s="13"/>
      <c r="I360" s="13">
        <f t="shared" si="317"/>
        <v>0</v>
      </c>
      <c r="J360" s="13">
        <f t="shared" ref="J360:K360" si="348">I360*6/100+I360</f>
        <v>0</v>
      </c>
      <c r="K360" s="13">
        <f t="shared" si="348"/>
        <v>0</v>
      </c>
    </row>
    <row r="361" spans="1:12" x14ac:dyDescent="0.25">
      <c r="A361" s="5"/>
      <c r="B361" s="6" t="s">
        <v>250</v>
      </c>
      <c r="C361" s="7">
        <v>4120000</v>
      </c>
      <c r="D361" s="7">
        <v>522284.79</v>
      </c>
      <c r="E361" s="7">
        <v>2377030.7799999998</v>
      </c>
      <c r="F361" s="7">
        <v>1742969.22</v>
      </c>
      <c r="G361" s="7">
        <v>57.69</v>
      </c>
      <c r="H361" s="13">
        <f>SUM(H354:H359)</f>
        <v>-650000</v>
      </c>
      <c r="I361" s="13">
        <f t="shared" si="317"/>
        <v>3470000</v>
      </c>
      <c r="J361" s="13">
        <f>SUM(J354:J359)</f>
        <v>3678200</v>
      </c>
      <c r="K361" s="13">
        <f>SUM(K354:K359)</f>
        <v>3898892</v>
      </c>
    </row>
    <row r="362" spans="1:12" x14ac:dyDescent="0.25">
      <c r="A362" s="5"/>
      <c r="B362" s="6"/>
      <c r="C362" s="7"/>
      <c r="D362" s="7"/>
      <c r="E362" s="7"/>
      <c r="F362" s="7"/>
      <c r="G362" s="7"/>
      <c r="H362" s="13"/>
      <c r="I362" s="13">
        <f t="shared" si="317"/>
        <v>0</v>
      </c>
      <c r="J362" s="13">
        <f t="shared" ref="J362:K362" si="349">I362*6/100+I362</f>
        <v>0</v>
      </c>
      <c r="K362" s="13">
        <f t="shared" si="349"/>
        <v>0</v>
      </c>
    </row>
    <row r="363" spans="1:12" x14ac:dyDescent="0.25">
      <c r="A363" s="5"/>
      <c r="B363" s="6" t="s">
        <v>266</v>
      </c>
      <c r="C363" s="7"/>
      <c r="D363" s="7"/>
      <c r="E363" s="7"/>
      <c r="F363" s="7"/>
      <c r="G363" s="7"/>
      <c r="H363" s="13"/>
      <c r="I363" s="13">
        <f t="shared" si="317"/>
        <v>0</v>
      </c>
      <c r="J363" s="13">
        <f t="shared" ref="J363:K363" si="350">I363*6/100+I363</f>
        <v>0</v>
      </c>
      <c r="K363" s="13">
        <f t="shared" si="350"/>
        <v>0</v>
      </c>
    </row>
    <row r="364" spans="1:12" x14ac:dyDescent="0.25">
      <c r="A364" s="9"/>
      <c r="B364" s="10"/>
      <c r="C364" s="11"/>
      <c r="D364" s="11"/>
      <c r="E364" s="11"/>
      <c r="F364" s="11"/>
      <c r="G364" s="11"/>
      <c r="H364" s="13"/>
      <c r="I364" s="13">
        <f t="shared" si="317"/>
        <v>0</v>
      </c>
      <c r="J364" s="13">
        <f t="shared" ref="J364:K364" si="351">I364*6/100+I364</f>
        <v>0</v>
      </c>
      <c r="K364" s="13">
        <f t="shared" si="351"/>
        <v>0</v>
      </c>
    </row>
    <row r="365" spans="1:12" x14ac:dyDescent="0.25">
      <c r="A365" s="9" t="s">
        <v>444</v>
      </c>
      <c r="B365" s="10" t="s">
        <v>268</v>
      </c>
      <c r="C365" s="11">
        <v>585</v>
      </c>
      <c r="D365" s="11">
        <v>858.77</v>
      </c>
      <c r="E365" s="11">
        <v>1874.09</v>
      </c>
      <c r="F365" s="11">
        <v>-1289.0899999999999</v>
      </c>
      <c r="G365" s="11">
        <v>320.35000000000002</v>
      </c>
      <c r="H365" s="13"/>
      <c r="I365" s="13">
        <f t="shared" si="317"/>
        <v>585</v>
      </c>
      <c r="J365" s="13">
        <f t="shared" ref="J365:K365" si="352">I365*6/100+I365</f>
        <v>620.1</v>
      </c>
      <c r="K365" s="13">
        <f t="shared" si="352"/>
        <v>657.30600000000004</v>
      </c>
    </row>
    <row r="366" spans="1:12" x14ac:dyDescent="0.25">
      <c r="A366" s="9" t="s">
        <v>445</v>
      </c>
      <c r="B366" s="10" t="s">
        <v>269</v>
      </c>
      <c r="C366" s="11">
        <v>37196</v>
      </c>
      <c r="D366" s="11">
        <v>3600.07</v>
      </c>
      <c r="E366" s="11">
        <v>14031.14</v>
      </c>
      <c r="F366" s="11">
        <v>23164.86</v>
      </c>
      <c r="G366" s="11">
        <v>37.72</v>
      </c>
      <c r="H366" s="13"/>
      <c r="I366" s="13">
        <f t="shared" si="317"/>
        <v>37196</v>
      </c>
      <c r="J366" s="13">
        <f t="shared" ref="J366:K366" si="353">I366*6/100+I366</f>
        <v>39427.760000000002</v>
      </c>
      <c r="K366" s="13">
        <f t="shared" si="353"/>
        <v>41793.425600000002</v>
      </c>
    </row>
    <row r="367" spans="1:12" x14ac:dyDescent="0.25">
      <c r="A367" s="9" t="s">
        <v>446</v>
      </c>
      <c r="B367" s="10" t="s">
        <v>273</v>
      </c>
      <c r="C367" s="11">
        <v>174448</v>
      </c>
      <c r="D367" s="11">
        <v>17447.03</v>
      </c>
      <c r="E367" s="11">
        <v>17447.03</v>
      </c>
      <c r="F367" s="11">
        <v>157000.97</v>
      </c>
      <c r="G367" s="11">
        <v>10</v>
      </c>
      <c r="H367" s="13"/>
      <c r="I367" s="13">
        <f t="shared" si="317"/>
        <v>174448</v>
      </c>
      <c r="J367" s="13">
        <f t="shared" ref="J367:K367" si="354">I367*6/100+I367</f>
        <v>184914.88</v>
      </c>
      <c r="K367" s="13">
        <f t="shared" si="354"/>
        <v>196009.77280000001</v>
      </c>
    </row>
    <row r="368" spans="1:12" x14ac:dyDescent="0.25">
      <c r="A368" s="9"/>
      <c r="B368" s="10"/>
      <c r="C368" s="11"/>
      <c r="D368" s="11"/>
      <c r="E368" s="11"/>
      <c r="F368" s="11"/>
      <c r="G368" s="11"/>
      <c r="H368" s="13"/>
      <c r="I368" s="13">
        <f t="shared" si="317"/>
        <v>0</v>
      </c>
      <c r="J368" s="13">
        <f t="shared" ref="J368:K368" si="355">I368*6/100+I368</f>
        <v>0</v>
      </c>
      <c r="K368" s="13">
        <f t="shared" si="355"/>
        <v>0</v>
      </c>
    </row>
    <row r="369" spans="1:11" x14ac:dyDescent="0.25">
      <c r="A369" s="5"/>
      <c r="B369" s="6" t="s">
        <v>280</v>
      </c>
      <c r="C369" s="7">
        <v>212229</v>
      </c>
      <c r="D369" s="7">
        <v>21905.87</v>
      </c>
      <c r="E369" s="7">
        <v>33352.26</v>
      </c>
      <c r="F369" s="7">
        <v>178876.74</v>
      </c>
      <c r="G369" s="7">
        <v>15.71</v>
      </c>
      <c r="H369" s="13">
        <f>SUM(H365:H367)</f>
        <v>0</v>
      </c>
      <c r="I369" s="13">
        <f t="shared" si="317"/>
        <v>212229</v>
      </c>
      <c r="J369" s="13">
        <f t="shared" ref="J369:K369" si="356">I369*6/100+I369</f>
        <v>224962.74</v>
      </c>
      <c r="K369" s="13">
        <f t="shared" si="356"/>
        <v>238460.50439999998</v>
      </c>
    </row>
    <row r="370" spans="1:11" x14ac:dyDescent="0.25">
      <c r="A370" s="5"/>
      <c r="B370" s="6"/>
      <c r="C370" s="7"/>
      <c r="D370" s="7"/>
      <c r="E370" s="7"/>
      <c r="F370" s="7"/>
      <c r="G370" s="7"/>
      <c r="H370" s="13"/>
      <c r="I370" s="13">
        <f t="shared" si="317"/>
        <v>0</v>
      </c>
      <c r="J370" s="13">
        <f t="shared" ref="J370:K370" si="357">I370*6/100+I370</f>
        <v>0</v>
      </c>
      <c r="K370" s="13">
        <f t="shared" si="357"/>
        <v>0</v>
      </c>
    </row>
    <row r="371" spans="1:11" x14ac:dyDescent="0.25">
      <c r="A371" s="5"/>
      <c r="B371" s="6" t="s">
        <v>281</v>
      </c>
      <c r="C371" s="7">
        <v>6317825</v>
      </c>
      <c r="D371" s="7">
        <v>692922.4</v>
      </c>
      <c r="E371" s="7">
        <v>3368337.25</v>
      </c>
      <c r="F371" s="7">
        <v>2949487.75</v>
      </c>
      <c r="G371" s="7">
        <v>53.31</v>
      </c>
      <c r="H371" s="13">
        <f>H350+H361+H369</f>
        <v>-650000</v>
      </c>
      <c r="I371" s="13">
        <f t="shared" si="317"/>
        <v>5667825</v>
      </c>
      <c r="J371" s="13">
        <f>J350+J361+J369</f>
        <v>6007894.5</v>
      </c>
      <c r="K371" s="13">
        <f>K350+K361+K369</f>
        <v>6368368.1699999999</v>
      </c>
    </row>
    <row r="372" spans="1:11" x14ac:dyDescent="0.25">
      <c r="A372" s="5"/>
      <c r="B372" s="6"/>
      <c r="C372" s="7"/>
      <c r="D372" s="7"/>
      <c r="E372" s="7"/>
      <c r="F372" s="7"/>
      <c r="G372" s="7"/>
      <c r="H372" s="13"/>
      <c r="I372" s="13">
        <f t="shared" si="317"/>
        <v>0</v>
      </c>
      <c r="J372" s="13">
        <f t="shared" ref="J372:K372" si="358">I372*6/100+I372</f>
        <v>0</v>
      </c>
      <c r="K372" s="13">
        <f t="shared" si="358"/>
        <v>0</v>
      </c>
    </row>
  </sheetData>
  <autoFilter ref="A1:K372"/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6"/>
  <sheetViews>
    <sheetView topLeftCell="A131" workbookViewId="0">
      <selection activeCell="I146" sqref="I146"/>
    </sheetView>
  </sheetViews>
  <sheetFormatPr defaultRowHeight="15" x14ac:dyDescent="0.25"/>
  <cols>
    <col min="1" max="1" width="27.28515625" customWidth="1"/>
    <col min="2" max="2" width="51.28515625" customWidth="1"/>
    <col min="3" max="3" width="15.28515625" customWidth="1"/>
    <col min="4" max="4" width="12.85546875" customWidth="1"/>
    <col min="5" max="5" width="14.5703125" customWidth="1"/>
    <col min="6" max="6" width="15.7109375" customWidth="1"/>
    <col min="8" max="8" width="12" style="14" customWidth="1"/>
    <col min="9" max="9" width="13.28515625" style="14" bestFit="1" customWidth="1"/>
    <col min="10" max="10" width="15.7109375" style="1" customWidth="1"/>
    <col min="11" max="11" width="14.7109375" style="1" customWidth="1"/>
  </cols>
  <sheetData>
    <row r="1" spans="1:11" s="4" customFormat="1" ht="45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2" t="s">
        <v>1246</v>
      </c>
      <c r="I1" s="28" t="s">
        <v>1272</v>
      </c>
      <c r="J1" s="29" t="s">
        <v>1263</v>
      </c>
      <c r="K1" s="29" t="s">
        <v>1273</v>
      </c>
    </row>
    <row r="2" spans="1:11" x14ac:dyDescent="0.25">
      <c r="A2" s="5"/>
      <c r="B2" s="6" t="s">
        <v>447</v>
      </c>
      <c r="C2" s="7"/>
      <c r="D2" s="7"/>
      <c r="E2" s="7"/>
      <c r="F2" s="7"/>
      <c r="G2" s="7"/>
      <c r="H2" s="13"/>
      <c r="I2" s="13"/>
      <c r="J2" s="10"/>
      <c r="K2" s="10"/>
    </row>
    <row r="3" spans="1:11" x14ac:dyDescent="0.25">
      <c r="A3" s="5"/>
      <c r="B3" s="6" t="s">
        <v>92</v>
      </c>
      <c r="C3" s="7"/>
      <c r="D3" s="7"/>
      <c r="E3" s="7"/>
      <c r="F3" s="7"/>
      <c r="G3" s="7"/>
      <c r="H3" s="13"/>
      <c r="I3" s="13"/>
      <c r="J3" s="10"/>
      <c r="K3" s="10"/>
    </row>
    <row r="4" spans="1:11" x14ac:dyDescent="0.25">
      <c r="A4" s="5"/>
      <c r="B4" s="6" t="s">
        <v>93</v>
      </c>
      <c r="C4" s="7"/>
      <c r="D4" s="7"/>
      <c r="E4" s="7"/>
      <c r="F4" s="7"/>
      <c r="G4" s="7"/>
      <c r="H4" s="13"/>
      <c r="I4" s="13"/>
      <c r="J4" s="10"/>
      <c r="K4" s="10"/>
    </row>
    <row r="5" spans="1:11" x14ac:dyDescent="0.25">
      <c r="A5" s="5"/>
      <c r="B5" s="6" t="s">
        <v>94</v>
      </c>
      <c r="C5" s="7"/>
      <c r="D5" s="7"/>
      <c r="E5" s="7"/>
      <c r="F5" s="7"/>
      <c r="G5" s="7"/>
      <c r="H5" s="13"/>
      <c r="I5" s="13"/>
      <c r="J5" s="10"/>
      <c r="K5" s="10"/>
    </row>
    <row r="6" spans="1:11" x14ac:dyDescent="0.25">
      <c r="A6" s="5"/>
      <c r="B6" s="6" t="s">
        <v>95</v>
      </c>
      <c r="C6" s="7"/>
      <c r="D6" s="7"/>
      <c r="E6" s="7"/>
      <c r="F6" s="7"/>
      <c r="G6" s="7"/>
      <c r="H6" s="13"/>
      <c r="I6" s="13"/>
      <c r="J6" s="10"/>
      <c r="K6" s="10"/>
    </row>
    <row r="7" spans="1:11" x14ac:dyDescent="0.25">
      <c r="A7" s="5"/>
      <c r="B7" s="6" t="s">
        <v>111</v>
      </c>
      <c r="C7" s="7"/>
      <c r="D7" s="7"/>
      <c r="E7" s="7"/>
      <c r="F7" s="7"/>
      <c r="G7" s="7"/>
      <c r="H7" s="13"/>
      <c r="I7" s="13"/>
      <c r="J7" s="10"/>
      <c r="K7" s="10"/>
    </row>
    <row r="8" spans="1:11" x14ac:dyDescent="0.25">
      <c r="A8" s="5"/>
      <c r="B8" s="6"/>
      <c r="C8" s="7"/>
      <c r="D8" s="7"/>
      <c r="E8" s="7"/>
      <c r="F8" s="7"/>
      <c r="G8" s="7"/>
      <c r="H8" s="13"/>
      <c r="I8" s="13"/>
      <c r="J8" s="10"/>
      <c r="K8" s="10"/>
    </row>
    <row r="9" spans="1:11" x14ac:dyDescent="0.25">
      <c r="A9" s="9" t="s">
        <v>448</v>
      </c>
      <c r="B9" s="10" t="s">
        <v>112</v>
      </c>
      <c r="C9" s="11">
        <v>1119328</v>
      </c>
      <c r="D9" s="11">
        <v>0</v>
      </c>
      <c r="E9" s="11">
        <v>177183.46</v>
      </c>
      <c r="F9" s="11">
        <v>942144.54</v>
      </c>
      <c r="G9" s="11">
        <v>15.82</v>
      </c>
      <c r="H9" s="13"/>
      <c r="I9" s="13">
        <f>C9+H9</f>
        <v>1119328</v>
      </c>
      <c r="J9" s="13">
        <f>I9*6/12+I9</f>
        <v>1678992</v>
      </c>
      <c r="K9" s="13">
        <f>J9*6/100+J9</f>
        <v>1779731.52</v>
      </c>
    </row>
    <row r="10" spans="1:11" x14ac:dyDescent="0.25">
      <c r="A10" s="9" t="s">
        <v>449</v>
      </c>
      <c r="B10" s="10" t="s">
        <v>113</v>
      </c>
      <c r="C10" s="11">
        <v>37332</v>
      </c>
      <c r="D10" s="11">
        <v>0</v>
      </c>
      <c r="E10" s="11">
        <v>0</v>
      </c>
      <c r="F10" s="11">
        <v>37332</v>
      </c>
      <c r="G10" s="11">
        <v>0</v>
      </c>
      <c r="H10" s="13"/>
      <c r="I10" s="13">
        <f t="shared" ref="I10:I73" si="0">C10+H10</f>
        <v>37332</v>
      </c>
      <c r="J10" s="13">
        <f t="shared" ref="J10:J73" si="1">I10*6/12+I10</f>
        <v>55998</v>
      </c>
      <c r="K10" s="13">
        <f t="shared" ref="K10:K73" si="2">J10*6/100+J10</f>
        <v>59357.88</v>
      </c>
    </row>
    <row r="11" spans="1:11" x14ac:dyDescent="0.25">
      <c r="A11" s="9" t="s">
        <v>450</v>
      </c>
      <c r="B11" s="10" t="s">
        <v>114</v>
      </c>
      <c r="C11" s="11">
        <v>0</v>
      </c>
      <c r="D11" s="11">
        <v>0</v>
      </c>
      <c r="E11" s="11">
        <v>6666.66</v>
      </c>
      <c r="F11" s="11">
        <v>-6666.66</v>
      </c>
      <c r="G11" s="11">
        <v>0</v>
      </c>
      <c r="H11" s="13"/>
      <c r="I11" s="13">
        <f t="shared" si="0"/>
        <v>0</v>
      </c>
      <c r="J11" s="13">
        <f t="shared" si="1"/>
        <v>0</v>
      </c>
      <c r="K11" s="13">
        <f t="shared" si="2"/>
        <v>0</v>
      </c>
    </row>
    <row r="12" spans="1:11" x14ac:dyDescent="0.25">
      <c r="A12" s="9"/>
      <c r="B12" s="10"/>
      <c r="C12" s="11"/>
      <c r="D12" s="11"/>
      <c r="E12" s="11"/>
      <c r="F12" s="11"/>
      <c r="G12" s="11"/>
      <c r="H12" s="13"/>
      <c r="I12" s="13">
        <f t="shared" si="0"/>
        <v>0</v>
      </c>
      <c r="J12" s="13">
        <f t="shared" si="1"/>
        <v>0</v>
      </c>
      <c r="K12" s="13">
        <f t="shared" si="2"/>
        <v>0</v>
      </c>
    </row>
    <row r="13" spans="1:11" x14ac:dyDescent="0.25">
      <c r="A13" s="5"/>
      <c r="B13" s="6" t="s">
        <v>115</v>
      </c>
      <c r="C13" s="7">
        <v>1156660</v>
      </c>
      <c r="D13" s="7">
        <v>0</v>
      </c>
      <c r="E13" s="7">
        <v>183850.12</v>
      </c>
      <c r="F13" s="7">
        <v>972809.88</v>
      </c>
      <c r="G13" s="7">
        <v>15.89</v>
      </c>
      <c r="H13" s="13">
        <f>SUM(H9:H11)</f>
        <v>0</v>
      </c>
      <c r="I13" s="13">
        <f t="shared" si="0"/>
        <v>1156660</v>
      </c>
      <c r="J13" s="13">
        <f t="shared" si="1"/>
        <v>1734990</v>
      </c>
      <c r="K13" s="13">
        <f t="shared" si="2"/>
        <v>1839089.4</v>
      </c>
    </row>
    <row r="14" spans="1:11" x14ac:dyDescent="0.25">
      <c r="A14" s="5"/>
      <c r="B14" s="6"/>
      <c r="C14" s="7"/>
      <c r="D14" s="7"/>
      <c r="E14" s="7"/>
      <c r="F14" s="7"/>
      <c r="G14" s="7"/>
      <c r="H14" s="13"/>
      <c r="I14" s="13">
        <f t="shared" si="0"/>
        <v>0</v>
      </c>
      <c r="J14" s="13">
        <f t="shared" si="1"/>
        <v>0</v>
      </c>
      <c r="K14" s="13">
        <f t="shared" si="2"/>
        <v>0</v>
      </c>
    </row>
    <row r="15" spans="1:11" x14ac:dyDescent="0.25">
      <c r="A15" s="5"/>
      <c r="B15" s="6" t="s">
        <v>125</v>
      </c>
      <c r="C15" s="7">
        <v>1156660</v>
      </c>
      <c r="D15" s="7">
        <v>0</v>
      </c>
      <c r="E15" s="7">
        <v>183850.12</v>
      </c>
      <c r="F15" s="7">
        <v>972809.88</v>
      </c>
      <c r="G15" s="7">
        <v>15.89</v>
      </c>
      <c r="H15" s="13">
        <f>H13</f>
        <v>0</v>
      </c>
      <c r="I15" s="13">
        <f t="shared" si="0"/>
        <v>1156660</v>
      </c>
      <c r="J15" s="13">
        <f t="shared" si="1"/>
        <v>1734990</v>
      </c>
      <c r="K15" s="13">
        <f t="shared" si="2"/>
        <v>1839089.4</v>
      </c>
    </row>
    <row r="16" spans="1:11" x14ac:dyDescent="0.25">
      <c r="A16" s="5"/>
      <c r="B16" s="6"/>
      <c r="C16" s="7"/>
      <c r="D16" s="7"/>
      <c r="E16" s="7"/>
      <c r="F16" s="7"/>
      <c r="G16" s="7"/>
      <c r="H16" s="13"/>
      <c r="I16" s="13">
        <f t="shared" si="0"/>
        <v>0</v>
      </c>
      <c r="J16" s="13">
        <f t="shared" si="1"/>
        <v>0</v>
      </c>
      <c r="K16" s="13">
        <f t="shared" si="2"/>
        <v>0</v>
      </c>
    </row>
    <row r="17" spans="1:11" x14ac:dyDescent="0.25">
      <c r="A17" s="5"/>
      <c r="B17" s="6" t="s">
        <v>127</v>
      </c>
      <c r="C17" s="7">
        <v>1156660</v>
      </c>
      <c r="D17" s="7">
        <v>0</v>
      </c>
      <c r="E17" s="7">
        <v>183850.12</v>
      </c>
      <c r="F17" s="7">
        <v>972809.88</v>
      </c>
      <c r="G17" s="7">
        <v>15.89</v>
      </c>
      <c r="H17" s="13">
        <f>H15</f>
        <v>0</v>
      </c>
      <c r="I17" s="13">
        <f t="shared" si="0"/>
        <v>1156660</v>
      </c>
      <c r="J17" s="13">
        <f t="shared" si="1"/>
        <v>1734990</v>
      </c>
      <c r="K17" s="13">
        <f t="shared" si="2"/>
        <v>1839089.4</v>
      </c>
    </row>
    <row r="18" spans="1:11" x14ac:dyDescent="0.25">
      <c r="A18" s="5"/>
      <c r="B18" s="6"/>
      <c r="C18" s="7"/>
      <c r="D18" s="7"/>
      <c r="E18" s="7"/>
      <c r="F18" s="7"/>
      <c r="G18" s="7"/>
      <c r="H18" s="13"/>
      <c r="I18" s="13">
        <f t="shared" si="0"/>
        <v>0</v>
      </c>
      <c r="J18" s="13">
        <f t="shared" si="1"/>
        <v>0</v>
      </c>
      <c r="K18" s="13">
        <f t="shared" si="2"/>
        <v>0</v>
      </c>
    </row>
    <row r="19" spans="1:11" x14ac:dyDescent="0.25">
      <c r="A19" s="5"/>
      <c r="B19" s="6" t="s">
        <v>128</v>
      </c>
      <c r="C19" s="7"/>
      <c r="D19" s="7"/>
      <c r="E19" s="7"/>
      <c r="F19" s="7"/>
      <c r="G19" s="7"/>
      <c r="H19" s="13"/>
      <c r="I19" s="13">
        <f t="shared" si="0"/>
        <v>0</v>
      </c>
      <c r="J19" s="13">
        <f t="shared" si="1"/>
        <v>0</v>
      </c>
      <c r="K19" s="13">
        <f t="shared" si="2"/>
        <v>0</v>
      </c>
    </row>
    <row r="20" spans="1:11" x14ac:dyDescent="0.25">
      <c r="A20" s="5"/>
      <c r="B20" s="6" t="s">
        <v>129</v>
      </c>
      <c r="C20" s="7"/>
      <c r="D20" s="7"/>
      <c r="E20" s="7"/>
      <c r="F20" s="7"/>
      <c r="G20" s="7"/>
      <c r="H20" s="13"/>
      <c r="I20" s="13">
        <f t="shared" si="0"/>
        <v>0</v>
      </c>
      <c r="J20" s="13">
        <f t="shared" si="1"/>
        <v>0</v>
      </c>
      <c r="K20" s="13">
        <f t="shared" si="2"/>
        <v>0</v>
      </c>
    </row>
    <row r="21" spans="1:11" x14ac:dyDescent="0.25">
      <c r="A21" s="9"/>
      <c r="B21" s="10"/>
      <c r="C21" s="11"/>
      <c r="D21" s="11"/>
      <c r="E21" s="11"/>
      <c r="F21" s="11"/>
      <c r="G21" s="11"/>
      <c r="H21" s="13"/>
      <c r="I21" s="13">
        <f t="shared" si="0"/>
        <v>0</v>
      </c>
      <c r="J21" s="13">
        <f t="shared" si="1"/>
        <v>0</v>
      </c>
      <c r="K21" s="13">
        <f t="shared" si="2"/>
        <v>0</v>
      </c>
    </row>
    <row r="22" spans="1:11" x14ac:dyDescent="0.25">
      <c r="A22" s="9" t="s">
        <v>451</v>
      </c>
      <c r="B22" s="10" t="s">
        <v>130</v>
      </c>
      <c r="C22" s="11">
        <v>600601</v>
      </c>
      <c r="D22" s="11">
        <v>71235.320000000007</v>
      </c>
      <c r="E22" s="11">
        <v>397411.92</v>
      </c>
      <c r="F22" s="11">
        <v>203189.08</v>
      </c>
      <c r="G22" s="11">
        <v>66.16</v>
      </c>
      <c r="H22" s="13"/>
      <c r="I22" s="13">
        <f t="shared" si="0"/>
        <v>600601</v>
      </c>
      <c r="J22" s="13">
        <f t="shared" si="1"/>
        <v>900901.5</v>
      </c>
      <c r="K22" s="13">
        <f t="shared" si="2"/>
        <v>954955.59</v>
      </c>
    </row>
    <row r="23" spans="1:11" x14ac:dyDescent="0.25">
      <c r="A23" s="9" t="s">
        <v>452</v>
      </c>
      <c r="B23" s="10" t="s">
        <v>131</v>
      </c>
      <c r="C23" s="11">
        <v>55295</v>
      </c>
      <c r="D23" s="11">
        <v>0</v>
      </c>
      <c r="E23" s="11">
        <v>0</v>
      </c>
      <c r="F23" s="11">
        <v>55295</v>
      </c>
      <c r="G23" s="11">
        <v>0</v>
      </c>
      <c r="H23" s="13"/>
      <c r="I23" s="13">
        <f t="shared" si="0"/>
        <v>55295</v>
      </c>
      <c r="J23" s="13">
        <f t="shared" si="1"/>
        <v>82942.5</v>
      </c>
      <c r="K23" s="13">
        <f t="shared" si="2"/>
        <v>87919.05</v>
      </c>
    </row>
    <row r="24" spans="1:11" x14ac:dyDescent="0.25">
      <c r="A24" s="9" t="s">
        <v>453</v>
      </c>
      <c r="B24" s="10" t="s">
        <v>132</v>
      </c>
      <c r="C24" s="11">
        <v>24000</v>
      </c>
      <c r="D24" s="11">
        <v>1975.23</v>
      </c>
      <c r="E24" s="11">
        <v>11851.38</v>
      </c>
      <c r="F24" s="11">
        <v>12148.62</v>
      </c>
      <c r="G24" s="11">
        <v>49.38</v>
      </c>
      <c r="H24" s="13"/>
      <c r="I24" s="13">
        <f t="shared" si="0"/>
        <v>24000</v>
      </c>
      <c r="J24" s="13">
        <f t="shared" si="1"/>
        <v>36000</v>
      </c>
      <c r="K24" s="13">
        <f t="shared" si="2"/>
        <v>38160</v>
      </c>
    </row>
    <row r="25" spans="1:11" x14ac:dyDescent="0.25">
      <c r="A25" s="9" t="s">
        <v>454</v>
      </c>
      <c r="B25" s="10" t="s">
        <v>133</v>
      </c>
      <c r="C25" s="11">
        <v>6264</v>
      </c>
      <c r="D25" s="11">
        <v>0</v>
      </c>
      <c r="E25" s="11">
        <v>0</v>
      </c>
      <c r="F25" s="11">
        <v>6264</v>
      </c>
      <c r="G25" s="11">
        <v>0</v>
      </c>
      <c r="H25" s="13"/>
      <c r="I25" s="13">
        <f t="shared" si="0"/>
        <v>6264</v>
      </c>
      <c r="J25" s="13">
        <f t="shared" si="1"/>
        <v>9396</v>
      </c>
      <c r="K25" s="13">
        <f t="shared" si="2"/>
        <v>9959.76</v>
      </c>
    </row>
    <row r="26" spans="1:11" x14ac:dyDescent="0.25">
      <c r="A26" s="9" t="s">
        <v>455</v>
      </c>
      <c r="B26" s="10" t="s">
        <v>135</v>
      </c>
      <c r="C26" s="11">
        <v>18562</v>
      </c>
      <c r="D26" s="11">
        <v>109626.97</v>
      </c>
      <c r="E26" s="11">
        <v>109626.97</v>
      </c>
      <c r="F26" s="11">
        <v>-91064.97</v>
      </c>
      <c r="G26" s="11">
        <v>590.59</v>
      </c>
      <c r="H26" s="13"/>
      <c r="I26" s="13">
        <f t="shared" si="0"/>
        <v>18562</v>
      </c>
      <c r="J26" s="13">
        <f t="shared" si="1"/>
        <v>27843</v>
      </c>
      <c r="K26" s="13">
        <f t="shared" si="2"/>
        <v>29513.58</v>
      </c>
    </row>
    <row r="27" spans="1:11" x14ac:dyDescent="0.25">
      <c r="A27" s="9" t="s">
        <v>456</v>
      </c>
      <c r="B27" s="10" t="s">
        <v>136</v>
      </c>
      <c r="C27" s="11">
        <v>141150</v>
      </c>
      <c r="D27" s="11">
        <v>12207.94</v>
      </c>
      <c r="E27" s="11">
        <v>73247.64</v>
      </c>
      <c r="F27" s="11">
        <v>67902.36</v>
      </c>
      <c r="G27" s="11">
        <v>51.89</v>
      </c>
      <c r="H27" s="13"/>
      <c r="I27" s="13">
        <f t="shared" si="0"/>
        <v>141150</v>
      </c>
      <c r="J27" s="13">
        <f t="shared" si="1"/>
        <v>211725</v>
      </c>
      <c r="K27" s="13">
        <f t="shared" si="2"/>
        <v>224428.5</v>
      </c>
    </row>
    <row r="28" spans="1:11" x14ac:dyDescent="0.25">
      <c r="A28" s="9" t="s">
        <v>457</v>
      </c>
      <c r="B28" s="10" t="s">
        <v>138</v>
      </c>
      <c r="C28" s="11">
        <v>11292</v>
      </c>
      <c r="D28" s="11">
        <v>0</v>
      </c>
      <c r="E28" s="11">
        <v>0</v>
      </c>
      <c r="F28" s="11">
        <v>11292</v>
      </c>
      <c r="G28" s="11">
        <v>0</v>
      </c>
      <c r="H28" s="13"/>
      <c r="I28" s="13">
        <f t="shared" si="0"/>
        <v>11292</v>
      </c>
      <c r="J28" s="13">
        <f t="shared" si="1"/>
        <v>16938</v>
      </c>
      <c r="K28" s="13">
        <f t="shared" si="2"/>
        <v>17954.28</v>
      </c>
    </row>
    <row r="29" spans="1:11" x14ac:dyDescent="0.25">
      <c r="A29" s="9" t="s">
        <v>458</v>
      </c>
      <c r="B29" s="10" t="s">
        <v>142</v>
      </c>
      <c r="C29" s="11">
        <v>15692</v>
      </c>
      <c r="D29" s="11">
        <v>1307.7</v>
      </c>
      <c r="E29" s="11">
        <v>7846.2</v>
      </c>
      <c r="F29" s="11">
        <v>7845.8</v>
      </c>
      <c r="G29" s="11">
        <v>50</v>
      </c>
      <c r="H29" s="13"/>
      <c r="I29" s="13">
        <f t="shared" si="0"/>
        <v>15692</v>
      </c>
      <c r="J29" s="13">
        <f t="shared" si="1"/>
        <v>23538</v>
      </c>
      <c r="K29" s="13">
        <f t="shared" si="2"/>
        <v>24950.28</v>
      </c>
    </row>
    <row r="30" spans="1:11" x14ac:dyDescent="0.25">
      <c r="A30" s="9"/>
      <c r="B30" s="10"/>
      <c r="C30" s="11"/>
      <c r="D30" s="11"/>
      <c r="E30" s="11"/>
      <c r="F30" s="11"/>
      <c r="G30" s="11"/>
      <c r="H30" s="13"/>
      <c r="I30" s="13">
        <f t="shared" si="0"/>
        <v>0</v>
      </c>
      <c r="J30" s="13">
        <f t="shared" si="1"/>
        <v>0</v>
      </c>
      <c r="K30" s="13">
        <f t="shared" si="2"/>
        <v>0</v>
      </c>
    </row>
    <row r="31" spans="1:11" x14ac:dyDescent="0.25">
      <c r="A31" s="5"/>
      <c r="B31" s="6" t="s">
        <v>143</v>
      </c>
      <c r="C31" s="7">
        <v>872856</v>
      </c>
      <c r="D31" s="7">
        <v>196353.16</v>
      </c>
      <c r="E31" s="7">
        <v>599984.11</v>
      </c>
      <c r="F31" s="7">
        <v>272871.89</v>
      </c>
      <c r="G31" s="7">
        <v>68.73</v>
      </c>
      <c r="H31" s="13">
        <f>SUM(H22:H29)</f>
        <v>0</v>
      </c>
      <c r="I31" s="13">
        <f t="shared" si="0"/>
        <v>872856</v>
      </c>
      <c r="J31" s="13">
        <f t="shared" si="1"/>
        <v>1309284</v>
      </c>
      <c r="K31" s="13">
        <f t="shared" si="2"/>
        <v>1387841.04</v>
      </c>
    </row>
    <row r="32" spans="1:11" x14ac:dyDescent="0.25">
      <c r="A32" s="5"/>
      <c r="B32" s="6"/>
      <c r="C32" s="7"/>
      <c r="D32" s="7"/>
      <c r="E32" s="7"/>
      <c r="F32" s="7"/>
      <c r="G32" s="7"/>
      <c r="H32" s="13"/>
      <c r="I32" s="13">
        <f t="shared" si="0"/>
        <v>0</v>
      </c>
      <c r="J32" s="13">
        <f t="shared" si="1"/>
        <v>0</v>
      </c>
      <c r="K32" s="13">
        <f t="shared" si="2"/>
        <v>0</v>
      </c>
    </row>
    <row r="33" spans="1:11" x14ac:dyDescent="0.25">
      <c r="A33" s="5"/>
      <c r="B33" s="6" t="s">
        <v>144</v>
      </c>
      <c r="C33" s="7"/>
      <c r="D33" s="7"/>
      <c r="E33" s="7"/>
      <c r="F33" s="7"/>
      <c r="G33" s="7"/>
      <c r="H33" s="13"/>
      <c r="I33" s="13">
        <f t="shared" si="0"/>
        <v>0</v>
      </c>
      <c r="J33" s="13">
        <f t="shared" si="1"/>
        <v>0</v>
      </c>
      <c r="K33" s="13">
        <f t="shared" si="2"/>
        <v>0</v>
      </c>
    </row>
    <row r="34" spans="1:11" x14ac:dyDescent="0.25">
      <c r="A34" s="9"/>
      <c r="B34" s="10"/>
      <c r="C34" s="11"/>
      <c r="D34" s="11"/>
      <c r="E34" s="11"/>
      <c r="F34" s="11"/>
      <c r="G34" s="11"/>
      <c r="H34" s="13"/>
      <c r="I34" s="13">
        <f t="shared" si="0"/>
        <v>0</v>
      </c>
      <c r="J34" s="13">
        <f t="shared" si="1"/>
        <v>0</v>
      </c>
      <c r="K34" s="13">
        <f t="shared" si="2"/>
        <v>0</v>
      </c>
    </row>
    <row r="35" spans="1:11" x14ac:dyDescent="0.25">
      <c r="A35" s="9" t="s">
        <v>459</v>
      </c>
      <c r="B35" s="10" t="s">
        <v>145</v>
      </c>
      <c r="C35" s="11">
        <v>76</v>
      </c>
      <c r="D35" s="11">
        <v>17.5</v>
      </c>
      <c r="E35" s="11">
        <v>105</v>
      </c>
      <c r="F35" s="11">
        <v>-29</v>
      </c>
      <c r="G35" s="11">
        <v>138.15</v>
      </c>
      <c r="H35" s="13"/>
      <c r="I35" s="13">
        <f t="shared" si="0"/>
        <v>76</v>
      </c>
      <c r="J35" s="13">
        <f t="shared" si="1"/>
        <v>114</v>
      </c>
      <c r="K35" s="13">
        <f t="shared" si="2"/>
        <v>120.84</v>
      </c>
    </row>
    <row r="36" spans="1:11" x14ac:dyDescent="0.25">
      <c r="A36" s="9" t="s">
        <v>460</v>
      </c>
      <c r="B36" s="10" t="s">
        <v>146</v>
      </c>
      <c r="C36" s="11">
        <v>33595</v>
      </c>
      <c r="D36" s="11">
        <v>3040.2</v>
      </c>
      <c r="E36" s="11">
        <v>18241.2</v>
      </c>
      <c r="F36" s="11">
        <v>15353.8</v>
      </c>
      <c r="G36" s="11">
        <v>54.29</v>
      </c>
      <c r="H36" s="13"/>
      <c r="I36" s="13">
        <f t="shared" si="0"/>
        <v>33595</v>
      </c>
      <c r="J36" s="13">
        <f t="shared" si="1"/>
        <v>50392.5</v>
      </c>
      <c r="K36" s="13">
        <f t="shared" si="2"/>
        <v>53416.05</v>
      </c>
    </row>
    <row r="37" spans="1:11" x14ac:dyDescent="0.25">
      <c r="A37" s="9" t="s">
        <v>461</v>
      </c>
      <c r="B37" s="10" t="s">
        <v>147</v>
      </c>
      <c r="C37" s="11">
        <v>124212</v>
      </c>
      <c r="D37" s="11">
        <v>13695.63</v>
      </c>
      <c r="E37" s="11">
        <v>82173.77</v>
      </c>
      <c r="F37" s="11">
        <v>42038.23</v>
      </c>
      <c r="G37" s="11">
        <v>66.150000000000006</v>
      </c>
      <c r="H37" s="13"/>
      <c r="I37" s="13">
        <f t="shared" si="0"/>
        <v>124212</v>
      </c>
      <c r="J37" s="13">
        <f t="shared" si="1"/>
        <v>186318</v>
      </c>
      <c r="K37" s="13">
        <f t="shared" si="2"/>
        <v>197497.08</v>
      </c>
    </row>
    <row r="38" spans="1:11" x14ac:dyDescent="0.25">
      <c r="A38" s="9" t="s">
        <v>462</v>
      </c>
      <c r="B38" s="10" t="s">
        <v>148</v>
      </c>
      <c r="C38" s="11">
        <v>1784</v>
      </c>
      <c r="D38" s="11">
        <v>506.16</v>
      </c>
      <c r="E38" s="11">
        <v>2290.8000000000002</v>
      </c>
      <c r="F38" s="11">
        <v>-506.8</v>
      </c>
      <c r="G38" s="11">
        <v>128.4</v>
      </c>
      <c r="H38" s="13"/>
      <c r="I38" s="13">
        <f t="shared" si="0"/>
        <v>1784</v>
      </c>
      <c r="J38" s="13">
        <f t="shared" si="1"/>
        <v>2676</v>
      </c>
      <c r="K38" s="13">
        <f t="shared" si="2"/>
        <v>2836.56</v>
      </c>
    </row>
    <row r="39" spans="1:11" x14ac:dyDescent="0.25">
      <c r="A39" s="9"/>
      <c r="B39" s="10"/>
      <c r="C39" s="11"/>
      <c r="D39" s="11"/>
      <c r="E39" s="11"/>
      <c r="F39" s="11"/>
      <c r="G39" s="11"/>
      <c r="H39" s="13"/>
      <c r="I39" s="13">
        <f t="shared" si="0"/>
        <v>0</v>
      </c>
      <c r="J39" s="13">
        <f t="shared" si="1"/>
        <v>0</v>
      </c>
      <c r="K39" s="13">
        <f t="shared" si="2"/>
        <v>0</v>
      </c>
    </row>
    <row r="40" spans="1:11" x14ac:dyDescent="0.25">
      <c r="A40" s="5"/>
      <c r="B40" s="6" t="s">
        <v>149</v>
      </c>
      <c r="C40" s="7">
        <v>159667</v>
      </c>
      <c r="D40" s="7">
        <v>17259.490000000002</v>
      </c>
      <c r="E40" s="7">
        <v>102810.77</v>
      </c>
      <c r="F40" s="7">
        <v>56856.23</v>
      </c>
      <c r="G40" s="7">
        <v>64.39</v>
      </c>
      <c r="H40" s="13">
        <f>SUM(H35:H38)</f>
        <v>0</v>
      </c>
      <c r="I40" s="13">
        <f t="shared" si="0"/>
        <v>159667</v>
      </c>
      <c r="J40" s="13">
        <f t="shared" si="1"/>
        <v>239500.5</v>
      </c>
      <c r="K40" s="13">
        <f t="shared" si="2"/>
        <v>253870.53</v>
      </c>
    </row>
    <row r="41" spans="1:11" x14ac:dyDescent="0.25">
      <c r="A41" s="5"/>
      <c r="B41" s="6" t="s">
        <v>150</v>
      </c>
      <c r="C41" s="7"/>
      <c r="D41" s="7"/>
      <c r="E41" s="7"/>
      <c r="F41" s="7"/>
      <c r="G41" s="7"/>
      <c r="H41" s="13"/>
      <c r="I41" s="13">
        <f t="shared" si="0"/>
        <v>0</v>
      </c>
      <c r="J41" s="13">
        <f t="shared" si="1"/>
        <v>0</v>
      </c>
      <c r="K41" s="13">
        <f t="shared" si="2"/>
        <v>0</v>
      </c>
    </row>
    <row r="42" spans="1:11" x14ac:dyDescent="0.25">
      <c r="A42" s="9"/>
      <c r="B42" s="10"/>
      <c r="C42" s="11"/>
      <c r="D42" s="11"/>
      <c r="E42" s="11"/>
      <c r="F42" s="11"/>
      <c r="G42" s="11"/>
      <c r="H42" s="13"/>
      <c r="I42" s="13">
        <f t="shared" si="0"/>
        <v>0</v>
      </c>
      <c r="J42" s="13">
        <f t="shared" si="1"/>
        <v>0</v>
      </c>
      <c r="K42" s="13">
        <f t="shared" si="2"/>
        <v>0</v>
      </c>
    </row>
    <row r="43" spans="1:11" x14ac:dyDescent="0.25">
      <c r="A43" s="9" t="s">
        <v>463</v>
      </c>
      <c r="B43" s="10" t="s">
        <v>151</v>
      </c>
      <c r="C43" s="11">
        <v>1434</v>
      </c>
      <c r="D43" s="11">
        <v>0</v>
      </c>
      <c r="E43" s="11">
        <v>0</v>
      </c>
      <c r="F43" s="11">
        <v>1434</v>
      </c>
      <c r="G43" s="11">
        <v>0</v>
      </c>
      <c r="H43" s="13"/>
      <c r="I43" s="13">
        <f t="shared" si="0"/>
        <v>1434</v>
      </c>
      <c r="J43" s="13">
        <f t="shared" si="1"/>
        <v>2151</v>
      </c>
      <c r="K43" s="13">
        <f t="shared" si="2"/>
        <v>2280.06</v>
      </c>
    </row>
    <row r="44" spans="1:11" x14ac:dyDescent="0.25">
      <c r="A44" s="9" t="s">
        <v>464</v>
      </c>
      <c r="B44" s="10" t="s">
        <v>152</v>
      </c>
      <c r="C44" s="11">
        <v>973</v>
      </c>
      <c r="D44" s="11">
        <v>0</v>
      </c>
      <c r="E44" s="11">
        <v>0</v>
      </c>
      <c r="F44" s="11">
        <v>973</v>
      </c>
      <c r="G44" s="11">
        <v>0</v>
      </c>
      <c r="H44" s="13"/>
      <c r="I44" s="13">
        <f t="shared" si="0"/>
        <v>973</v>
      </c>
      <c r="J44" s="13">
        <f t="shared" si="1"/>
        <v>1459.5</v>
      </c>
      <c r="K44" s="13">
        <f t="shared" si="2"/>
        <v>1547.07</v>
      </c>
    </row>
    <row r="45" spans="1:11" x14ac:dyDescent="0.25">
      <c r="A45" s="9" t="s">
        <v>465</v>
      </c>
      <c r="B45" s="10" t="s">
        <v>153</v>
      </c>
      <c r="C45" s="11">
        <v>9523</v>
      </c>
      <c r="D45" s="11">
        <v>0</v>
      </c>
      <c r="E45" s="11">
        <v>0</v>
      </c>
      <c r="F45" s="11">
        <v>9523</v>
      </c>
      <c r="G45" s="11">
        <v>0</v>
      </c>
      <c r="H45" s="13"/>
      <c r="I45" s="13">
        <f t="shared" si="0"/>
        <v>9523</v>
      </c>
      <c r="J45" s="13">
        <f t="shared" si="1"/>
        <v>14284.5</v>
      </c>
      <c r="K45" s="13">
        <f t="shared" si="2"/>
        <v>15141.57</v>
      </c>
    </row>
    <row r="46" spans="1:11" x14ac:dyDescent="0.25">
      <c r="A46" s="9"/>
      <c r="B46" s="10"/>
      <c r="C46" s="11"/>
      <c r="D46" s="11"/>
      <c r="E46" s="11"/>
      <c r="F46" s="11"/>
      <c r="G46" s="11"/>
      <c r="H46" s="13"/>
      <c r="I46" s="13">
        <f t="shared" si="0"/>
        <v>0</v>
      </c>
      <c r="J46" s="13">
        <f t="shared" si="1"/>
        <v>0</v>
      </c>
      <c r="K46" s="13">
        <f t="shared" si="2"/>
        <v>0</v>
      </c>
    </row>
    <row r="47" spans="1:11" x14ac:dyDescent="0.25">
      <c r="A47" s="5"/>
      <c r="B47" s="6" t="s">
        <v>154</v>
      </c>
      <c r="C47" s="7">
        <v>11930</v>
      </c>
      <c r="D47" s="7">
        <v>0</v>
      </c>
      <c r="E47" s="7">
        <v>0</v>
      </c>
      <c r="F47" s="7">
        <v>11930</v>
      </c>
      <c r="G47" s="7">
        <v>0</v>
      </c>
      <c r="H47" s="13">
        <f>SUM(H43:H45)</f>
        <v>0</v>
      </c>
      <c r="I47" s="13">
        <f t="shared" si="0"/>
        <v>11930</v>
      </c>
      <c r="J47" s="13">
        <f t="shared" si="1"/>
        <v>17895</v>
      </c>
      <c r="K47" s="13">
        <f t="shared" si="2"/>
        <v>18968.7</v>
      </c>
    </row>
    <row r="48" spans="1:11" x14ac:dyDescent="0.25">
      <c r="A48" s="9"/>
      <c r="B48" s="10"/>
      <c r="C48" s="11"/>
      <c r="D48" s="11"/>
      <c r="E48" s="11"/>
      <c r="F48" s="11"/>
      <c r="G48" s="11"/>
      <c r="H48" s="13"/>
      <c r="I48" s="13">
        <f t="shared" si="0"/>
        <v>0</v>
      </c>
      <c r="J48" s="13">
        <f t="shared" si="1"/>
        <v>0</v>
      </c>
      <c r="K48" s="13">
        <f t="shared" si="2"/>
        <v>0</v>
      </c>
    </row>
    <row r="49" spans="1:11" x14ac:dyDescent="0.25">
      <c r="A49" s="5"/>
      <c r="B49" s="6" t="s">
        <v>155</v>
      </c>
      <c r="C49" s="7">
        <v>1044453</v>
      </c>
      <c r="D49" s="7">
        <v>213612.65</v>
      </c>
      <c r="E49" s="7">
        <v>702794.88</v>
      </c>
      <c r="F49" s="7">
        <v>341658.12</v>
      </c>
      <c r="G49" s="7">
        <v>67.28</v>
      </c>
      <c r="H49" s="13">
        <f>H31+H40+H47</f>
        <v>0</v>
      </c>
      <c r="I49" s="13">
        <f t="shared" si="0"/>
        <v>1044453</v>
      </c>
      <c r="J49" s="13">
        <f t="shared" si="1"/>
        <v>1566679.5</v>
      </c>
      <c r="K49" s="13">
        <f t="shared" si="2"/>
        <v>1660680.27</v>
      </c>
    </row>
    <row r="50" spans="1:11" x14ac:dyDescent="0.25">
      <c r="A50" s="5"/>
      <c r="B50" s="6" t="s">
        <v>156</v>
      </c>
      <c r="C50" s="7">
        <v>2201113</v>
      </c>
      <c r="D50" s="7">
        <v>213612.65</v>
      </c>
      <c r="E50" s="7">
        <v>886645</v>
      </c>
      <c r="F50" s="7">
        <v>1314468</v>
      </c>
      <c r="G50" s="7">
        <v>40.28</v>
      </c>
      <c r="H50" s="13">
        <f>H49+H17</f>
        <v>0</v>
      </c>
      <c r="I50" s="13">
        <f t="shared" si="0"/>
        <v>2201113</v>
      </c>
      <c r="J50" s="13">
        <f t="shared" si="1"/>
        <v>3301669.5</v>
      </c>
      <c r="K50" s="13">
        <f t="shared" si="2"/>
        <v>3499769.67</v>
      </c>
    </row>
    <row r="51" spans="1:11" x14ac:dyDescent="0.25">
      <c r="A51" s="9"/>
      <c r="B51" s="10"/>
      <c r="C51" s="11"/>
      <c r="D51" s="11"/>
      <c r="E51" s="11"/>
      <c r="F51" s="11"/>
      <c r="G51" s="11"/>
      <c r="H51" s="13"/>
      <c r="I51" s="13">
        <f t="shared" si="0"/>
        <v>0</v>
      </c>
      <c r="J51" s="13">
        <f t="shared" si="1"/>
        <v>0</v>
      </c>
      <c r="K51" s="13">
        <f t="shared" si="2"/>
        <v>0</v>
      </c>
    </row>
    <row r="52" spans="1:11" x14ac:dyDescent="0.25">
      <c r="A52" s="5"/>
      <c r="B52" s="6" t="s">
        <v>186</v>
      </c>
      <c r="C52" s="7"/>
      <c r="D52" s="7"/>
      <c r="E52" s="7"/>
      <c r="F52" s="7"/>
      <c r="G52" s="7"/>
      <c r="H52" s="13"/>
      <c r="I52" s="13">
        <f t="shared" si="0"/>
        <v>0</v>
      </c>
      <c r="J52" s="13">
        <f t="shared" si="1"/>
        <v>0</v>
      </c>
      <c r="K52" s="13">
        <f t="shared" si="2"/>
        <v>0</v>
      </c>
    </row>
    <row r="53" spans="1:11" x14ac:dyDescent="0.25">
      <c r="A53" s="5"/>
      <c r="B53" s="6" t="s">
        <v>187</v>
      </c>
      <c r="C53" s="7"/>
      <c r="D53" s="7"/>
      <c r="E53" s="7"/>
      <c r="F53" s="7"/>
      <c r="G53" s="7"/>
      <c r="H53" s="13"/>
      <c r="I53" s="13">
        <f t="shared" si="0"/>
        <v>0</v>
      </c>
      <c r="J53" s="13">
        <f t="shared" si="1"/>
        <v>0</v>
      </c>
      <c r="K53" s="13">
        <f t="shared" si="2"/>
        <v>0</v>
      </c>
    </row>
    <row r="54" spans="1:11" x14ac:dyDescent="0.25">
      <c r="A54" s="5"/>
      <c r="B54" s="6" t="s">
        <v>205</v>
      </c>
      <c r="C54" s="7"/>
      <c r="D54" s="7"/>
      <c r="E54" s="7"/>
      <c r="F54" s="7"/>
      <c r="G54" s="7"/>
      <c r="H54" s="13"/>
      <c r="I54" s="13">
        <f t="shared" si="0"/>
        <v>0</v>
      </c>
      <c r="J54" s="13">
        <f t="shared" si="1"/>
        <v>0</v>
      </c>
      <c r="K54" s="13">
        <f t="shared" si="2"/>
        <v>0</v>
      </c>
    </row>
    <row r="55" spans="1:11" x14ac:dyDescent="0.25">
      <c r="A55" s="5"/>
      <c r="B55" s="6"/>
      <c r="C55" s="7"/>
      <c r="D55" s="7"/>
      <c r="E55" s="7"/>
      <c r="F55" s="7"/>
      <c r="G55" s="7"/>
      <c r="H55" s="13"/>
      <c r="I55" s="13">
        <f t="shared" si="0"/>
        <v>0</v>
      </c>
      <c r="J55" s="13">
        <f t="shared" si="1"/>
        <v>0</v>
      </c>
      <c r="K55" s="13">
        <f t="shared" si="2"/>
        <v>0</v>
      </c>
    </row>
    <row r="56" spans="1:11" x14ac:dyDescent="0.25">
      <c r="A56" s="9" t="s">
        <v>466</v>
      </c>
      <c r="B56" s="10" t="s">
        <v>215</v>
      </c>
      <c r="C56" s="11">
        <v>180000</v>
      </c>
      <c r="D56" s="11">
        <v>0</v>
      </c>
      <c r="E56" s="11">
        <v>0</v>
      </c>
      <c r="F56" s="11">
        <v>180000</v>
      </c>
      <c r="G56" s="11">
        <v>0</v>
      </c>
      <c r="H56" s="13"/>
      <c r="I56" s="13">
        <f t="shared" si="0"/>
        <v>180000</v>
      </c>
      <c r="J56" s="13">
        <f t="shared" si="1"/>
        <v>270000</v>
      </c>
      <c r="K56" s="13">
        <f t="shared" si="2"/>
        <v>286200</v>
      </c>
    </row>
    <row r="57" spans="1:11" x14ac:dyDescent="0.25">
      <c r="A57" s="9"/>
      <c r="B57" s="10"/>
      <c r="C57" s="11"/>
      <c r="D57" s="11"/>
      <c r="E57" s="11"/>
      <c r="F57" s="11"/>
      <c r="G57" s="11"/>
      <c r="H57" s="13"/>
      <c r="I57" s="13">
        <f t="shared" si="0"/>
        <v>0</v>
      </c>
      <c r="J57" s="13">
        <f t="shared" si="1"/>
        <v>0</v>
      </c>
      <c r="K57" s="13">
        <f t="shared" si="2"/>
        <v>0</v>
      </c>
    </row>
    <row r="58" spans="1:11" x14ac:dyDescent="0.25">
      <c r="A58" s="5"/>
      <c r="B58" s="6" t="s">
        <v>216</v>
      </c>
      <c r="C58" s="7">
        <v>180000</v>
      </c>
      <c r="D58" s="7">
        <v>0</v>
      </c>
      <c r="E58" s="7">
        <v>0</v>
      </c>
      <c r="F58" s="7">
        <v>180000</v>
      </c>
      <c r="G58" s="7">
        <v>0</v>
      </c>
      <c r="H58" s="13">
        <f>H56</f>
        <v>0</v>
      </c>
      <c r="I58" s="13">
        <f t="shared" si="0"/>
        <v>180000</v>
      </c>
      <c r="J58" s="13">
        <f t="shared" si="1"/>
        <v>270000</v>
      </c>
      <c r="K58" s="13">
        <f t="shared" si="2"/>
        <v>286200</v>
      </c>
    </row>
    <row r="59" spans="1:11" x14ac:dyDescent="0.25">
      <c r="A59" s="5"/>
      <c r="B59" s="6"/>
      <c r="C59" s="7"/>
      <c r="D59" s="7"/>
      <c r="E59" s="7"/>
      <c r="F59" s="7"/>
      <c r="G59" s="7"/>
      <c r="H59" s="13"/>
      <c r="I59" s="13">
        <f t="shared" si="0"/>
        <v>0</v>
      </c>
      <c r="J59" s="13">
        <f t="shared" si="1"/>
        <v>0</v>
      </c>
      <c r="K59" s="13">
        <f t="shared" si="2"/>
        <v>0</v>
      </c>
    </row>
    <row r="60" spans="1:11" x14ac:dyDescent="0.25">
      <c r="A60" s="5"/>
      <c r="B60" s="6" t="s">
        <v>217</v>
      </c>
      <c r="C60" s="7">
        <v>180000</v>
      </c>
      <c r="D60" s="7">
        <v>0</v>
      </c>
      <c r="E60" s="7">
        <v>0</v>
      </c>
      <c r="F60" s="7">
        <v>180000</v>
      </c>
      <c r="G60" s="7">
        <v>0</v>
      </c>
      <c r="H60" s="13">
        <f>H58</f>
        <v>0</v>
      </c>
      <c r="I60" s="13">
        <f t="shared" si="0"/>
        <v>180000</v>
      </c>
      <c r="J60" s="13">
        <f t="shared" si="1"/>
        <v>270000</v>
      </c>
      <c r="K60" s="13">
        <f t="shared" si="2"/>
        <v>286200</v>
      </c>
    </row>
    <row r="61" spans="1:11" x14ac:dyDescent="0.25">
      <c r="A61" s="5"/>
      <c r="B61" s="6"/>
      <c r="C61" s="7"/>
      <c r="D61" s="7"/>
      <c r="E61" s="7"/>
      <c r="F61" s="7"/>
      <c r="G61" s="7"/>
      <c r="H61" s="13"/>
      <c r="I61" s="13">
        <f t="shared" si="0"/>
        <v>0</v>
      </c>
      <c r="J61" s="13">
        <f t="shared" si="1"/>
        <v>0</v>
      </c>
      <c r="K61" s="13">
        <f t="shared" si="2"/>
        <v>0</v>
      </c>
    </row>
    <row r="62" spans="1:11" x14ac:dyDescent="0.25">
      <c r="A62" s="5"/>
      <c r="B62" s="6" t="s">
        <v>218</v>
      </c>
      <c r="C62" s="7"/>
      <c r="D62" s="7"/>
      <c r="E62" s="7"/>
      <c r="F62" s="7"/>
      <c r="G62" s="7"/>
      <c r="H62" s="13"/>
      <c r="I62" s="13">
        <f t="shared" si="0"/>
        <v>0</v>
      </c>
      <c r="J62" s="13">
        <f t="shared" si="1"/>
        <v>0</v>
      </c>
      <c r="K62" s="13">
        <f t="shared" si="2"/>
        <v>0</v>
      </c>
    </row>
    <row r="63" spans="1:11" x14ac:dyDescent="0.25">
      <c r="A63" s="9"/>
      <c r="B63" s="10"/>
      <c r="C63" s="11"/>
      <c r="D63" s="11"/>
      <c r="E63" s="11"/>
      <c r="F63" s="11"/>
      <c r="G63" s="11"/>
      <c r="H63" s="13"/>
      <c r="I63" s="13">
        <f t="shared" si="0"/>
        <v>0</v>
      </c>
      <c r="J63" s="13">
        <f t="shared" si="1"/>
        <v>0</v>
      </c>
      <c r="K63" s="13">
        <f t="shared" si="2"/>
        <v>0</v>
      </c>
    </row>
    <row r="64" spans="1:11" x14ac:dyDescent="0.25">
      <c r="A64" s="9" t="s">
        <v>467</v>
      </c>
      <c r="B64" s="10" t="s">
        <v>220</v>
      </c>
      <c r="C64" s="11">
        <v>56019</v>
      </c>
      <c r="D64" s="11">
        <v>0</v>
      </c>
      <c r="E64" s="11">
        <v>6086.96</v>
      </c>
      <c r="F64" s="11">
        <v>49932.04</v>
      </c>
      <c r="G64" s="11">
        <v>10.86</v>
      </c>
      <c r="H64" s="13"/>
      <c r="I64" s="13">
        <f t="shared" si="0"/>
        <v>56019</v>
      </c>
      <c r="J64" s="13">
        <f t="shared" si="1"/>
        <v>84028.5</v>
      </c>
      <c r="K64" s="13">
        <f t="shared" si="2"/>
        <v>89070.21</v>
      </c>
    </row>
    <row r="65" spans="1:11" x14ac:dyDescent="0.25">
      <c r="A65" s="9" t="s">
        <v>468</v>
      </c>
      <c r="B65" s="10" t="s">
        <v>231</v>
      </c>
      <c r="C65" s="11">
        <v>2000</v>
      </c>
      <c r="D65" s="11">
        <v>0</v>
      </c>
      <c r="E65" s="11">
        <v>0</v>
      </c>
      <c r="F65" s="11">
        <v>2000</v>
      </c>
      <c r="G65" s="11">
        <v>0</v>
      </c>
      <c r="H65" s="13"/>
      <c r="I65" s="13">
        <f t="shared" si="0"/>
        <v>2000</v>
      </c>
      <c r="J65" s="13">
        <f t="shared" si="1"/>
        <v>3000</v>
      </c>
      <c r="K65" s="13">
        <f t="shared" si="2"/>
        <v>3180</v>
      </c>
    </row>
    <row r="66" spans="1:11" x14ac:dyDescent="0.25">
      <c r="A66" s="9" t="s">
        <v>469</v>
      </c>
      <c r="B66" s="10" t="s">
        <v>236</v>
      </c>
      <c r="C66" s="11">
        <v>480000</v>
      </c>
      <c r="D66" s="11">
        <v>24000</v>
      </c>
      <c r="E66" s="11">
        <v>149680</v>
      </c>
      <c r="F66" s="11">
        <v>330320</v>
      </c>
      <c r="G66" s="11">
        <v>31.18</v>
      </c>
      <c r="H66" s="13"/>
      <c r="I66" s="13">
        <f t="shared" si="0"/>
        <v>480000</v>
      </c>
      <c r="J66" s="13">
        <f t="shared" si="1"/>
        <v>720000</v>
      </c>
      <c r="K66" s="13">
        <f t="shared" si="2"/>
        <v>763200</v>
      </c>
    </row>
    <row r="67" spans="1:11" x14ac:dyDescent="0.25">
      <c r="A67" s="9" t="s">
        <v>470</v>
      </c>
      <c r="B67" s="10" t="s">
        <v>243</v>
      </c>
      <c r="C67" s="11">
        <v>43132</v>
      </c>
      <c r="D67" s="11">
        <v>1930.13</v>
      </c>
      <c r="E67" s="11">
        <v>7557.93</v>
      </c>
      <c r="F67" s="11">
        <v>35574.07</v>
      </c>
      <c r="G67" s="11">
        <v>17.52</v>
      </c>
      <c r="H67" s="13"/>
      <c r="I67" s="13">
        <f t="shared" si="0"/>
        <v>43132</v>
      </c>
      <c r="J67" s="13">
        <f t="shared" si="1"/>
        <v>64698</v>
      </c>
      <c r="K67" s="13">
        <f t="shared" si="2"/>
        <v>68579.88</v>
      </c>
    </row>
    <row r="68" spans="1:11" x14ac:dyDescent="0.25">
      <c r="A68" s="9" t="s">
        <v>471</v>
      </c>
      <c r="B68" s="10" t="s">
        <v>244</v>
      </c>
      <c r="C68" s="11">
        <v>156818</v>
      </c>
      <c r="D68" s="11">
        <v>8828.84</v>
      </c>
      <c r="E68" s="11">
        <v>56902.02</v>
      </c>
      <c r="F68" s="11">
        <v>99915.98</v>
      </c>
      <c r="G68" s="11">
        <v>36.28</v>
      </c>
      <c r="H68" s="13"/>
      <c r="I68" s="13">
        <f t="shared" si="0"/>
        <v>156818</v>
      </c>
      <c r="J68" s="13">
        <f t="shared" si="1"/>
        <v>235227</v>
      </c>
      <c r="K68" s="13">
        <f t="shared" si="2"/>
        <v>249340.62</v>
      </c>
    </row>
    <row r="69" spans="1:11" x14ac:dyDescent="0.25">
      <c r="A69" s="9" t="s">
        <v>472</v>
      </c>
      <c r="B69" s="10" t="s">
        <v>245</v>
      </c>
      <c r="C69" s="11">
        <v>32000</v>
      </c>
      <c r="D69" s="11">
        <v>0</v>
      </c>
      <c r="E69" s="11">
        <v>0</v>
      </c>
      <c r="F69" s="11">
        <v>32000</v>
      </c>
      <c r="G69" s="11">
        <v>0</v>
      </c>
      <c r="H69" s="13"/>
      <c r="I69" s="13">
        <f t="shared" si="0"/>
        <v>32000</v>
      </c>
      <c r="J69" s="13">
        <f t="shared" si="1"/>
        <v>48000</v>
      </c>
      <c r="K69" s="13">
        <f t="shared" si="2"/>
        <v>50880</v>
      </c>
    </row>
    <row r="70" spans="1:11" x14ac:dyDescent="0.25">
      <c r="A70" s="9"/>
      <c r="B70" s="10"/>
      <c r="C70" s="11"/>
      <c r="D70" s="11"/>
      <c r="E70" s="11"/>
      <c r="F70" s="11"/>
      <c r="G70" s="11"/>
      <c r="H70" s="13"/>
      <c r="I70" s="13">
        <f t="shared" si="0"/>
        <v>0</v>
      </c>
      <c r="J70" s="13">
        <f t="shared" si="1"/>
        <v>0</v>
      </c>
      <c r="K70" s="13">
        <f t="shared" si="2"/>
        <v>0</v>
      </c>
    </row>
    <row r="71" spans="1:11" x14ac:dyDescent="0.25">
      <c r="A71" s="5"/>
      <c r="B71" s="6" t="s">
        <v>250</v>
      </c>
      <c r="C71" s="7">
        <v>769969</v>
      </c>
      <c r="D71" s="7">
        <v>34758.97</v>
      </c>
      <c r="E71" s="7">
        <v>220226.91</v>
      </c>
      <c r="F71" s="7">
        <v>549742.09</v>
      </c>
      <c r="G71" s="7">
        <v>28.6</v>
      </c>
      <c r="H71" s="13">
        <f>SUM(H64:H69)</f>
        <v>0</v>
      </c>
      <c r="I71" s="13">
        <f t="shared" si="0"/>
        <v>769969</v>
      </c>
      <c r="J71" s="13">
        <f t="shared" si="1"/>
        <v>1154953.5</v>
      </c>
      <c r="K71" s="13">
        <f t="shared" si="2"/>
        <v>1224250.71</v>
      </c>
    </row>
    <row r="72" spans="1:11" x14ac:dyDescent="0.25">
      <c r="A72" s="9"/>
      <c r="B72" s="10"/>
      <c r="C72" s="11"/>
      <c r="D72" s="11"/>
      <c r="E72" s="11"/>
      <c r="F72" s="11"/>
      <c r="G72" s="11"/>
      <c r="H72" s="13"/>
      <c r="I72" s="13">
        <f t="shared" si="0"/>
        <v>0</v>
      </c>
      <c r="J72" s="13">
        <f t="shared" si="1"/>
        <v>0</v>
      </c>
      <c r="K72" s="13">
        <f t="shared" si="2"/>
        <v>0</v>
      </c>
    </row>
    <row r="73" spans="1:11" x14ac:dyDescent="0.25">
      <c r="A73" s="5"/>
      <c r="B73" s="6" t="s">
        <v>266</v>
      </c>
      <c r="C73" s="7"/>
      <c r="D73" s="7"/>
      <c r="E73" s="7"/>
      <c r="F73" s="7"/>
      <c r="G73" s="7"/>
      <c r="H73" s="13"/>
      <c r="I73" s="13">
        <f t="shared" si="0"/>
        <v>0</v>
      </c>
      <c r="J73" s="13">
        <f t="shared" si="1"/>
        <v>0</v>
      </c>
      <c r="K73" s="13">
        <f t="shared" si="2"/>
        <v>0</v>
      </c>
    </row>
    <row r="74" spans="1:11" x14ac:dyDescent="0.25">
      <c r="A74" s="9"/>
      <c r="B74" s="10"/>
      <c r="C74" s="11"/>
      <c r="D74" s="11"/>
      <c r="E74" s="11"/>
      <c r="F74" s="11"/>
      <c r="G74" s="11"/>
      <c r="H74" s="13"/>
      <c r="I74" s="13">
        <f t="shared" ref="I74:I137" si="3">C74+H74</f>
        <v>0</v>
      </c>
      <c r="J74" s="13">
        <f t="shared" ref="J74:J137" si="4">I74*6/12+I74</f>
        <v>0</v>
      </c>
      <c r="K74" s="13">
        <f t="shared" ref="K74:K137" si="5">J74*6/100+J74</f>
        <v>0</v>
      </c>
    </row>
    <row r="75" spans="1:11" x14ac:dyDescent="0.25">
      <c r="A75" s="9" t="s">
        <v>473</v>
      </c>
      <c r="B75" s="10" t="s">
        <v>268</v>
      </c>
      <c r="C75" s="11">
        <v>366</v>
      </c>
      <c r="D75" s="11">
        <v>115.53</v>
      </c>
      <c r="E75" s="11">
        <v>342.73</v>
      </c>
      <c r="F75" s="11">
        <v>23.27</v>
      </c>
      <c r="G75" s="11">
        <v>93.64</v>
      </c>
      <c r="H75" s="13"/>
      <c r="I75" s="13">
        <f t="shared" si="3"/>
        <v>366</v>
      </c>
      <c r="J75" s="13">
        <f t="shared" si="4"/>
        <v>549</v>
      </c>
      <c r="K75" s="13">
        <f t="shared" si="5"/>
        <v>581.94000000000005</v>
      </c>
    </row>
    <row r="76" spans="1:11" x14ac:dyDescent="0.25">
      <c r="A76" s="9" t="s">
        <v>474</v>
      </c>
      <c r="B76" s="10" t="s">
        <v>269</v>
      </c>
      <c r="C76" s="11">
        <v>8400</v>
      </c>
      <c r="D76" s="11">
        <v>637.26</v>
      </c>
      <c r="E76" s="11">
        <v>1927.5</v>
      </c>
      <c r="F76" s="11">
        <v>6472.5</v>
      </c>
      <c r="G76" s="11">
        <v>22.94</v>
      </c>
      <c r="H76" s="13"/>
      <c r="I76" s="13">
        <f t="shared" si="3"/>
        <v>8400</v>
      </c>
      <c r="J76" s="13">
        <f t="shared" si="4"/>
        <v>12600</v>
      </c>
      <c r="K76" s="13">
        <f t="shared" si="5"/>
        <v>13356</v>
      </c>
    </row>
    <row r="77" spans="1:11" x14ac:dyDescent="0.25">
      <c r="A77" s="9" t="s">
        <v>475</v>
      </c>
      <c r="B77" s="10" t="s">
        <v>276</v>
      </c>
      <c r="C77" s="11">
        <v>15317</v>
      </c>
      <c r="D77" s="11">
        <v>0</v>
      </c>
      <c r="E77" s="11">
        <v>6004.34</v>
      </c>
      <c r="F77" s="11">
        <v>9312.66</v>
      </c>
      <c r="G77" s="11">
        <v>39.200000000000003</v>
      </c>
      <c r="H77" s="13"/>
      <c r="I77" s="13">
        <f t="shared" si="3"/>
        <v>15317</v>
      </c>
      <c r="J77" s="13">
        <f t="shared" si="4"/>
        <v>22975.5</v>
      </c>
      <c r="K77" s="13">
        <f t="shared" si="5"/>
        <v>24354.03</v>
      </c>
    </row>
    <row r="78" spans="1:11" x14ac:dyDescent="0.25">
      <c r="A78" s="9"/>
      <c r="B78" s="10"/>
      <c r="C78" s="11"/>
      <c r="D78" s="11"/>
      <c r="E78" s="11"/>
      <c r="F78" s="11"/>
      <c r="G78" s="11"/>
      <c r="H78" s="13"/>
      <c r="I78" s="13">
        <f t="shared" si="3"/>
        <v>0</v>
      </c>
      <c r="J78" s="13">
        <f t="shared" si="4"/>
        <v>0</v>
      </c>
      <c r="K78" s="13">
        <f t="shared" si="5"/>
        <v>0</v>
      </c>
    </row>
    <row r="79" spans="1:11" x14ac:dyDescent="0.25">
      <c r="A79" s="5"/>
      <c r="B79" s="6" t="s">
        <v>280</v>
      </c>
      <c r="C79" s="7">
        <v>24083</v>
      </c>
      <c r="D79" s="7">
        <v>752.79</v>
      </c>
      <c r="E79" s="7">
        <v>8274.57</v>
      </c>
      <c r="F79" s="7">
        <v>15808.43</v>
      </c>
      <c r="G79" s="7">
        <v>34.35</v>
      </c>
      <c r="H79" s="13">
        <f>SUM(H75:H77)</f>
        <v>0</v>
      </c>
      <c r="I79" s="13">
        <f t="shared" si="3"/>
        <v>24083</v>
      </c>
      <c r="J79" s="13">
        <f t="shared" si="4"/>
        <v>36124.5</v>
      </c>
      <c r="K79" s="13">
        <f t="shared" si="5"/>
        <v>38291.97</v>
      </c>
    </row>
    <row r="80" spans="1:11" x14ac:dyDescent="0.25">
      <c r="A80" s="5"/>
      <c r="B80" s="6"/>
      <c r="C80" s="7"/>
      <c r="D80" s="7"/>
      <c r="E80" s="7"/>
      <c r="F80" s="7"/>
      <c r="G80" s="7"/>
      <c r="H80" s="13"/>
      <c r="I80" s="13">
        <f t="shared" si="3"/>
        <v>0</v>
      </c>
      <c r="J80" s="13">
        <f t="shared" si="4"/>
        <v>0</v>
      </c>
      <c r="K80" s="13">
        <f t="shared" si="5"/>
        <v>0</v>
      </c>
    </row>
    <row r="81" spans="1:11" x14ac:dyDescent="0.25">
      <c r="A81" s="5"/>
      <c r="B81" s="6" t="s">
        <v>281</v>
      </c>
      <c r="C81" s="7">
        <v>3175165</v>
      </c>
      <c r="D81" s="7">
        <v>249124.41</v>
      </c>
      <c r="E81" s="7">
        <v>1115146.48</v>
      </c>
      <c r="F81" s="7">
        <v>2060018.52</v>
      </c>
      <c r="G81" s="7">
        <v>35.119999999999997</v>
      </c>
      <c r="H81" s="13">
        <f>H50+H60+H71+H79</f>
        <v>0</v>
      </c>
      <c r="I81" s="13">
        <f t="shared" si="3"/>
        <v>3175165</v>
      </c>
      <c r="J81" s="13">
        <f>J50+J60+J71+J79</f>
        <v>4762747.5</v>
      </c>
      <c r="K81" s="13">
        <f>K50+K60+K71+K79</f>
        <v>5048512.3499999996</v>
      </c>
    </row>
    <row r="82" spans="1:11" x14ac:dyDescent="0.25">
      <c r="A82" s="9"/>
      <c r="B82" s="10"/>
      <c r="C82" s="11"/>
      <c r="D82" s="11"/>
      <c r="E82" s="11"/>
      <c r="F82" s="11"/>
      <c r="G82" s="11"/>
      <c r="H82" s="13"/>
      <c r="I82" s="13">
        <f t="shared" si="3"/>
        <v>0</v>
      </c>
      <c r="J82" s="13">
        <f t="shared" si="4"/>
        <v>0</v>
      </c>
      <c r="K82" s="13">
        <f t="shared" si="5"/>
        <v>0</v>
      </c>
    </row>
    <row r="83" spans="1:11" x14ac:dyDescent="0.25">
      <c r="A83" s="5"/>
      <c r="B83" s="6" t="s">
        <v>476</v>
      </c>
      <c r="C83" s="7"/>
      <c r="D83" s="7"/>
      <c r="E83" s="7"/>
      <c r="F83" s="7"/>
      <c r="G83" s="7"/>
      <c r="H83" s="13"/>
      <c r="I83" s="13">
        <f t="shared" si="3"/>
        <v>0</v>
      </c>
      <c r="J83" s="13">
        <f t="shared" si="4"/>
        <v>0</v>
      </c>
      <c r="K83" s="13">
        <f t="shared" si="5"/>
        <v>0</v>
      </c>
    </row>
    <row r="84" spans="1:11" x14ac:dyDescent="0.25">
      <c r="A84" s="5"/>
      <c r="B84" s="6" t="s">
        <v>8</v>
      </c>
      <c r="C84" s="7"/>
      <c r="D84" s="7"/>
      <c r="E84" s="7"/>
      <c r="F84" s="7"/>
      <c r="G84" s="7"/>
      <c r="H84" s="13"/>
      <c r="I84" s="13">
        <f t="shared" si="3"/>
        <v>0</v>
      </c>
      <c r="J84" s="13">
        <f t="shared" si="4"/>
        <v>0</v>
      </c>
      <c r="K84" s="13">
        <f t="shared" si="5"/>
        <v>0</v>
      </c>
    </row>
    <row r="85" spans="1:11" x14ac:dyDescent="0.25">
      <c r="A85" s="5"/>
      <c r="B85" s="6" t="s">
        <v>9</v>
      </c>
      <c r="C85" s="7"/>
      <c r="D85" s="7"/>
      <c r="E85" s="7"/>
      <c r="F85" s="7"/>
      <c r="G85" s="7"/>
      <c r="H85" s="13"/>
      <c r="I85" s="13">
        <f t="shared" si="3"/>
        <v>0</v>
      </c>
      <c r="J85" s="13">
        <f t="shared" si="4"/>
        <v>0</v>
      </c>
      <c r="K85" s="13">
        <f t="shared" si="5"/>
        <v>0</v>
      </c>
    </row>
    <row r="86" spans="1:11" x14ac:dyDescent="0.25">
      <c r="A86" s="5"/>
      <c r="B86" s="6" t="s">
        <v>54</v>
      </c>
      <c r="C86" s="7"/>
      <c r="D86" s="7"/>
      <c r="E86" s="7"/>
      <c r="F86" s="7"/>
      <c r="G86" s="7"/>
      <c r="H86" s="13"/>
      <c r="I86" s="13">
        <f t="shared" si="3"/>
        <v>0</v>
      </c>
      <c r="J86" s="13">
        <f t="shared" si="4"/>
        <v>0</v>
      </c>
      <c r="K86" s="13">
        <f t="shared" si="5"/>
        <v>0</v>
      </c>
    </row>
    <row r="87" spans="1:11" x14ac:dyDescent="0.25">
      <c r="A87" s="9"/>
      <c r="B87" s="10"/>
      <c r="C87" s="11"/>
      <c r="D87" s="11"/>
      <c r="E87" s="11"/>
      <c r="F87" s="11"/>
      <c r="G87" s="11"/>
      <c r="H87" s="13"/>
      <c r="I87" s="13">
        <f t="shared" si="3"/>
        <v>0</v>
      </c>
      <c r="J87" s="13">
        <f t="shared" si="4"/>
        <v>0</v>
      </c>
      <c r="K87" s="13">
        <f t="shared" si="5"/>
        <v>0</v>
      </c>
    </row>
    <row r="88" spans="1:11" x14ac:dyDescent="0.25">
      <c r="A88" s="9" t="s">
        <v>477</v>
      </c>
      <c r="B88" s="10" t="s">
        <v>61</v>
      </c>
      <c r="C88" s="11">
        <v>0</v>
      </c>
      <c r="D88" s="11">
        <v>-8757.44</v>
      </c>
      <c r="E88" s="11">
        <v>-52544.639999999999</v>
      </c>
      <c r="F88" s="11">
        <v>52544.639999999999</v>
      </c>
      <c r="G88" s="11">
        <v>0</v>
      </c>
      <c r="H88" s="13"/>
      <c r="I88" s="13">
        <f t="shared" si="3"/>
        <v>0</v>
      </c>
      <c r="J88" s="13">
        <f t="shared" si="4"/>
        <v>0</v>
      </c>
      <c r="K88" s="13">
        <f t="shared" si="5"/>
        <v>0</v>
      </c>
    </row>
    <row r="89" spans="1:11" x14ac:dyDescent="0.25">
      <c r="A89" s="9"/>
      <c r="B89" s="10"/>
      <c r="C89" s="11"/>
      <c r="D89" s="11"/>
      <c r="E89" s="11"/>
      <c r="F89" s="11"/>
      <c r="G89" s="11"/>
      <c r="H89" s="13"/>
      <c r="I89" s="13">
        <f t="shared" si="3"/>
        <v>0</v>
      </c>
      <c r="J89" s="13">
        <f t="shared" si="4"/>
        <v>0</v>
      </c>
      <c r="K89" s="13">
        <f t="shared" si="5"/>
        <v>0</v>
      </c>
    </row>
    <row r="90" spans="1:11" x14ac:dyDescent="0.25">
      <c r="A90" s="5"/>
      <c r="B90" s="6" t="s">
        <v>62</v>
      </c>
      <c r="C90" s="7">
        <v>0</v>
      </c>
      <c r="D90" s="7">
        <v>-8757.44</v>
      </c>
      <c r="E90" s="7">
        <v>-52544.639999999999</v>
      </c>
      <c r="F90" s="7">
        <v>52544.639999999999</v>
      </c>
      <c r="G90" s="7">
        <v>0</v>
      </c>
      <c r="H90" s="13">
        <f>H88</f>
        <v>0</v>
      </c>
      <c r="I90" s="13">
        <f t="shared" si="3"/>
        <v>0</v>
      </c>
      <c r="J90" s="13">
        <f t="shared" si="4"/>
        <v>0</v>
      </c>
      <c r="K90" s="13">
        <f t="shared" si="5"/>
        <v>0</v>
      </c>
    </row>
    <row r="91" spans="1:11" x14ac:dyDescent="0.25">
      <c r="A91" s="5"/>
      <c r="B91" s="6"/>
      <c r="C91" s="7"/>
      <c r="D91" s="7"/>
      <c r="E91" s="7"/>
      <c r="F91" s="7"/>
      <c r="G91" s="7"/>
      <c r="H91" s="13"/>
      <c r="I91" s="13">
        <f t="shared" si="3"/>
        <v>0</v>
      </c>
      <c r="J91" s="13">
        <f t="shared" si="4"/>
        <v>0</v>
      </c>
      <c r="K91" s="13">
        <f t="shared" si="5"/>
        <v>0</v>
      </c>
    </row>
    <row r="92" spans="1:11" x14ac:dyDescent="0.25">
      <c r="A92" s="5"/>
      <c r="B92" s="6" t="s">
        <v>69</v>
      </c>
      <c r="C92" s="7"/>
      <c r="D92" s="7"/>
      <c r="E92" s="7"/>
      <c r="F92" s="7"/>
      <c r="G92" s="7"/>
      <c r="H92" s="13"/>
      <c r="I92" s="13">
        <f t="shared" si="3"/>
        <v>0</v>
      </c>
      <c r="J92" s="13">
        <f t="shared" si="4"/>
        <v>0</v>
      </c>
      <c r="K92" s="13">
        <f t="shared" si="5"/>
        <v>0</v>
      </c>
    </row>
    <row r="93" spans="1:11" x14ac:dyDescent="0.25">
      <c r="A93" s="5"/>
      <c r="B93" s="6" t="s">
        <v>80</v>
      </c>
      <c r="C93" s="7"/>
      <c r="D93" s="7"/>
      <c r="E93" s="7"/>
      <c r="F93" s="7"/>
      <c r="G93" s="7"/>
      <c r="H93" s="13"/>
      <c r="I93" s="13">
        <f t="shared" si="3"/>
        <v>0</v>
      </c>
      <c r="J93" s="13">
        <f t="shared" si="4"/>
        <v>0</v>
      </c>
      <c r="K93" s="13">
        <f t="shared" si="5"/>
        <v>0</v>
      </c>
    </row>
    <row r="94" spans="1:11" x14ac:dyDescent="0.25">
      <c r="A94" s="5"/>
      <c r="B94" s="6"/>
      <c r="C94" s="7"/>
      <c r="D94" s="7"/>
      <c r="E94" s="7"/>
      <c r="F94" s="7"/>
      <c r="G94" s="7"/>
      <c r="H94" s="13"/>
      <c r="I94" s="13">
        <f t="shared" si="3"/>
        <v>0</v>
      </c>
      <c r="J94" s="13">
        <f t="shared" si="4"/>
        <v>0</v>
      </c>
      <c r="K94" s="13">
        <f t="shared" si="5"/>
        <v>0</v>
      </c>
    </row>
    <row r="95" spans="1:11" x14ac:dyDescent="0.25">
      <c r="A95" s="9" t="s">
        <v>478</v>
      </c>
      <c r="B95" s="10" t="s">
        <v>84</v>
      </c>
      <c r="C95" s="11">
        <v>0</v>
      </c>
      <c r="D95" s="11">
        <v>-533.84</v>
      </c>
      <c r="E95" s="11">
        <v>-8248.33</v>
      </c>
      <c r="F95" s="11">
        <v>8248.33</v>
      </c>
      <c r="G95" s="11">
        <v>0</v>
      </c>
      <c r="H95" s="13"/>
      <c r="I95" s="13">
        <f t="shared" si="3"/>
        <v>0</v>
      </c>
      <c r="J95" s="13">
        <f t="shared" si="4"/>
        <v>0</v>
      </c>
      <c r="K95" s="13">
        <f t="shared" si="5"/>
        <v>0</v>
      </c>
    </row>
    <row r="96" spans="1:11" x14ac:dyDescent="0.25">
      <c r="A96" s="9" t="s">
        <v>479</v>
      </c>
      <c r="B96" s="10" t="s">
        <v>85</v>
      </c>
      <c r="C96" s="11">
        <v>0</v>
      </c>
      <c r="D96" s="11">
        <v>0</v>
      </c>
      <c r="E96" s="11">
        <v>-4723.32</v>
      </c>
      <c r="F96" s="11">
        <v>4723.32</v>
      </c>
      <c r="G96" s="11">
        <v>0</v>
      </c>
      <c r="H96" s="13"/>
      <c r="I96" s="13">
        <f t="shared" si="3"/>
        <v>0</v>
      </c>
      <c r="J96" s="13">
        <f t="shared" si="4"/>
        <v>0</v>
      </c>
      <c r="K96" s="13">
        <f t="shared" si="5"/>
        <v>0</v>
      </c>
    </row>
    <row r="97" spans="1:11" x14ac:dyDescent="0.25">
      <c r="A97" s="9" t="s">
        <v>480</v>
      </c>
      <c r="B97" s="10" t="s">
        <v>86</v>
      </c>
      <c r="C97" s="11">
        <v>0</v>
      </c>
      <c r="D97" s="11">
        <v>0</v>
      </c>
      <c r="E97" s="11">
        <v>-3956.34</v>
      </c>
      <c r="F97" s="11">
        <v>3956.34</v>
      </c>
      <c r="G97" s="11">
        <v>0</v>
      </c>
      <c r="H97" s="13"/>
      <c r="I97" s="13">
        <f t="shared" si="3"/>
        <v>0</v>
      </c>
      <c r="J97" s="13">
        <f t="shared" si="4"/>
        <v>0</v>
      </c>
      <c r="K97" s="13">
        <f t="shared" si="5"/>
        <v>0</v>
      </c>
    </row>
    <row r="98" spans="1:11" x14ac:dyDescent="0.25">
      <c r="A98" s="9"/>
      <c r="B98" s="10"/>
      <c r="C98" s="11"/>
      <c r="D98" s="11"/>
      <c r="E98" s="11"/>
      <c r="F98" s="11"/>
      <c r="G98" s="11"/>
      <c r="H98" s="13"/>
      <c r="I98" s="13">
        <f t="shared" si="3"/>
        <v>0</v>
      </c>
      <c r="J98" s="13">
        <f t="shared" si="4"/>
        <v>0</v>
      </c>
      <c r="K98" s="13">
        <f t="shared" si="5"/>
        <v>0</v>
      </c>
    </row>
    <row r="99" spans="1:11" x14ac:dyDescent="0.25">
      <c r="A99" s="5"/>
      <c r="B99" s="6" t="s">
        <v>89</v>
      </c>
      <c r="C99" s="7">
        <v>0</v>
      </c>
      <c r="D99" s="7">
        <v>-533.84</v>
      </c>
      <c r="E99" s="7">
        <v>-16927.990000000002</v>
      </c>
      <c r="F99" s="7">
        <v>16927.990000000002</v>
      </c>
      <c r="G99" s="7">
        <v>0</v>
      </c>
      <c r="H99" s="13">
        <f>SUM(H95:H97)</f>
        <v>0</v>
      </c>
      <c r="I99" s="13">
        <f t="shared" si="3"/>
        <v>0</v>
      </c>
      <c r="J99" s="13">
        <f t="shared" si="4"/>
        <v>0</v>
      </c>
      <c r="K99" s="13">
        <f t="shared" si="5"/>
        <v>0</v>
      </c>
    </row>
    <row r="100" spans="1:11" x14ac:dyDescent="0.25">
      <c r="A100" s="5"/>
      <c r="B100" s="6"/>
      <c r="C100" s="7"/>
      <c r="D100" s="7"/>
      <c r="E100" s="7"/>
      <c r="F100" s="7"/>
      <c r="G100" s="7"/>
      <c r="H100" s="13"/>
      <c r="I100" s="13">
        <f t="shared" si="3"/>
        <v>0</v>
      </c>
      <c r="J100" s="13">
        <f t="shared" si="4"/>
        <v>0</v>
      </c>
      <c r="K100" s="13">
        <f t="shared" si="5"/>
        <v>0</v>
      </c>
    </row>
    <row r="101" spans="1:11" x14ac:dyDescent="0.25">
      <c r="A101" s="5"/>
      <c r="B101" s="6" t="s">
        <v>90</v>
      </c>
      <c r="C101" s="7">
        <v>0</v>
      </c>
      <c r="D101" s="7">
        <v>-9291.2800000000007</v>
      </c>
      <c r="E101" s="7">
        <v>-69472.63</v>
      </c>
      <c r="F101" s="7">
        <v>69472.63</v>
      </c>
      <c r="G101" s="7">
        <v>0</v>
      </c>
      <c r="H101" s="13">
        <f>H90+H99</f>
        <v>0</v>
      </c>
      <c r="I101" s="13">
        <f t="shared" si="3"/>
        <v>0</v>
      </c>
      <c r="J101" s="13">
        <f t="shared" si="4"/>
        <v>0</v>
      </c>
      <c r="K101" s="13">
        <f t="shared" si="5"/>
        <v>0</v>
      </c>
    </row>
    <row r="102" spans="1:11" x14ac:dyDescent="0.25">
      <c r="A102" s="5"/>
      <c r="B102" s="6"/>
      <c r="C102" s="7"/>
      <c r="D102" s="7"/>
      <c r="E102" s="7"/>
      <c r="F102" s="7"/>
      <c r="G102" s="7"/>
      <c r="H102" s="13"/>
      <c r="I102" s="13">
        <f t="shared" si="3"/>
        <v>0</v>
      </c>
      <c r="J102" s="13">
        <f t="shared" si="4"/>
        <v>0</v>
      </c>
      <c r="K102" s="13">
        <f t="shared" si="5"/>
        <v>0</v>
      </c>
    </row>
    <row r="103" spans="1:11" x14ac:dyDescent="0.25">
      <c r="A103" s="5"/>
      <c r="B103" s="6" t="s">
        <v>91</v>
      </c>
      <c r="C103" s="7">
        <v>0</v>
      </c>
      <c r="D103" s="7">
        <v>-9291.2800000000007</v>
      </c>
      <c r="E103" s="7">
        <v>-69472.63</v>
      </c>
      <c r="F103" s="7">
        <v>69472.63</v>
      </c>
      <c r="G103" s="7">
        <v>0</v>
      </c>
      <c r="H103" s="13">
        <f>H101</f>
        <v>0</v>
      </c>
      <c r="I103" s="13">
        <f t="shared" si="3"/>
        <v>0</v>
      </c>
      <c r="J103" s="13">
        <f t="shared" si="4"/>
        <v>0</v>
      </c>
      <c r="K103" s="13">
        <f t="shared" si="5"/>
        <v>0</v>
      </c>
    </row>
    <row r="104" spans="1:11" x14ac:dyDescent="0.25">
      <c r="A104" s="5"/>
      <c r="B104" s="6"/>
      <c r="C104" s="7"/>
      <c r="D104" s="7"/>
      <c r="E104" s="7"/>
      <c r="F104" s="7"/>
      <c r="G104" s="7"/>
      <c r="H104" s="13"/>
      <c r="I104" s="13">
        <f t="shared" si="3"/>
        <v>0</v>
      </c>
      <c r="J104" s="13">
        <f t="shared" si="4"/>
        <v>0</v>
      </c>
      <c r="K104" s="13">
        <f t="shared" si="5"/>
        <v>0</v>
      </c>
    </row>
    <row r="105" spans="1:11" x14ac:dyDescent="0.25">
      <c r="A105" s="5"/>
      <c r="B105" s="6" t="s">
        <v>92</v>
      </c>
      <c r="C105" s="7"/>
      <c r="D105" s="7"/>
      <c r="E105" s="7"/>
      <c r="F105" s="7"/>
      <c r="G105" s="7"/>
      <c r="H105" s="13"/>
      <c r="I105" s="13">
        <f t="shared" si="3"/>
        <v>0</v>
      </c>
      <c r="J105" s="13">
        <f t="shared" si="4"/>
        <v>0</v>
      </c>
      <c r="K105" s="13">
        <f t="shared" si="5"/>
        <v>0</v>
      </c>
    </row>
    <row r="106" spans="1:11" x14ac:dyDescent="0.25">
      <c r="A106" s="5"/>
      <c r="B106" s="6" t="s">
        <v>93</v>
      </c>
      <c r="C106" s="7"/>
      <c r="D106" s="7"/>
      <c r="E106" s="7"/>
      <c r="F106" s="7"/>
      <c r="G106" s="7"/>
      <c r="H106" s="13"/>
      <c r="I106" s="13">
        <f t="shared" si="3"/>
        <v>0</v>
      </c>
      <c r="J106" s="13">
        <f t="shared" si="4"/>
        <v>0</v>
      </c>
      <c r="K106" s="13">
        <f t="shared" si="5"/>
        <v>0</v>
      </c>
    </row>
    <row r="107" spans="1:11" x14ac:dyDescent="0.25">
      <c r="A107" s="5"/>
      <c r="B107" s="6" t="s">
        <v>128</v>
      </c>
      <c r="C107" s="7"/>
      <c r="D107" s="7"/>
      <c r="E107" s="7"/>
      <c r="F107" s="7"/>
      <c r="G107" s="7"/>
      <c r="H107" s="13"/>
      <c r="I107" s="13">
        <f t="shared" si="3"/>
        <v>0</v>
      </c>
      <c r="J107" s="13">
        <f t="shared" si="4"/>
        <v>0</v>
      </c>
      <c r="K107" s="13">
        <f t="shared" si="5"/>
        <v>0</v>
      </c>
    </row>
    <row r="108" spans="1:11" x14ac:dyDescent="0.25">
      <c r="A108" s="5"/>
      <c r="B108" s="6" t="s">
        <v>129</v>
      </c>
      <c r="C108" s="7"/>
      <c r="D108" s="7"/>
      <c r="E108" s="7"/>
      <c r="F108" s="7"/>
      <c r="G108" s="7"/>
      <c r="H108" s="13"/>
      <c r="I108" s="13">
        <f t="shared" si="3"/>
        <v>0</v>
      </c>
      <c r="J108" s="13">
        <f t="shared" si="4"/>
        <v>0</v>
      </c>
      <c r="K108" s="13">
        <f t="shared" si="5"/>
        <v>0</v>
      </c>
    </row>
    <row r="109" spans="1:11" x14ac:dyDescent="0.25">
      <c r="A109" s="9"/>
      <c r="B109" s="10"/>
      <c r="C109" s="11"/>
      <c r="D109" s="11"/>
      <c r="E109" s="11"/>
      <c r="F109" s="11"/>
      <c r="G109" s="11"/>
      <c r="H109" s="13"/>
      <c r="I109" s="13">
        <f t="shared" si="3"/>
        <v>0</v>
      </c>
      <c r="J109" s="13">
        <f t="shared" si="4"/>
        <v>0</v>
      </c>
      <c r="K109" s="13">
        <f t="shared" si="5"/>
        <v>0</v>
      </c>
    </row>
    <row r="110" spans="1:11" x14ac:dyDescent="0.25">
      <c r="A110" s="9" t="s">
        <v>481</v>
      </c>
      <c r="B110" s="10" t="s">
        <v>130</v>
      </c>
      <c r="C110" s="11">
        <v>603481</v>
      </c>
      <c r="D110" s="11">
        <v>48831.75</v>
      </c>
      <c r="E110" s="11">
        <v>292990.5</v>
      </c>
      <c r="F110" s="11">
        <v>310490.5</v>
      </c>
      <c r="G110" s="11">
        <v>48.55</v>
      </c>
      <c r="H110" s="13"/>
      <c r="I110" s="13">
        <f t="shared" si="3"/>
        <v>603481</v>
      </c>
      <c r="J110" s="13">
        <f t="shared" si="4"/>
        <v>905221.5</v>
      </c>
      <c r="K110" s="13">
        <f t="shared" si="5"/>
        <v>959534.79</v>
      </c>
    </row>
    <row r="111" spans="1:11" x14ac:dyDescent="0.25">
      <c r="A111" s="9" t="s">
        <v>482</v>
      </c>
      <c r="B111" s="10" t="s">
        <v>131</v>
      </c>
      <c r="C111" s="11">
        <v>55295</v>
      </c>
      <c r="D111" s="11">
        <v>0</v>
      </c>
      <c r="E111" s="11">
        <v>0</v>
      </c>
      <c r="F111" s="11">
        <v>55295</v>
      </c>
      <c r="G111" s="11">
        <v>0</v>
      </c>
      <c r="H111" s="13"/>
      <c r="I111" s="13">
        <f t="shared" si="3"/>
        <v>55295</v>
      </c>
      <c r="J111" s="13">
        <f t="shared" si="4"/>
        <v>82942.5</v>
      </c>
      <c r="K111" s="13">
        <f t="shared" si="5"/>
        <v>87919.05</v>
      </c>
    </row>
    <row r="112" spans="1:11" x14ac:dyDescent="0.25">
      <c r="A112" s="9" t="s">
        <v>483</v>
      </c>
      <c r="B112" s="10" t="s">
        <v>132</v>
      </c>
      <c r="C112" s="11">
        <v>24000</v>
      </c>
      <c r="D112" s="11">
        <v>2000</v>
      </c>
      <c r="E112" s="11">
        <v>12000</v>
      </c>
      <c r="F112" s="11">
        <v>12000</v>
      </c>
      <c r="G112" s="11">
        <v>50</v>
      </c>
      <c r="H112" s="13"/>
      <c r="I112" s="13">
        <f t="shared" si="3"/>
        <v>24000</v>
      </c>
      <c r="J112" s="13">
        <f t="shared" si="4"/>
        <v>36000</v>
      </c>
      <c r="K112" s="13">
        <f t="shared" si="5"/>
        <v>38160</v>
      </c>
    </row>
    <row r="113" spans="1:11" x14ac:dyDescent="0.25">
      <c r="A113" s="9" t="s">
        <v>484</v>
      </c>
      <c r="B113" s="10" t="s">
        <v>133</v>
      </c>
      <c r="C113" s="11">
        <v>6264</v>
      </c>
      <c r="D113" s="11">
        <v>0</v>
      </c>
      <c r="E113" s="11">
        <v>0</v>
      </c>
      <c r="F113" s="11">
        <v>6264</v>
      </c>
      <c r="G113" s="11">
        <v>0</v>
      </c>
      <c r="H113" s="13"/>
      <c r="I113" s="13">
        <f t="shared" si="3"/>
        <v>6264</v>
      </c>
      <c r="J113" s="13">
        <f t="shared" si="4"/>
        <v>9396</v>
      </c>
      <c r="K113" s="13">
        <f t="shared" si="5"/>
        <v>9959.76</v>
      </c>
    </row>
    <row r="114" spans="1:11" x14ac:dyDescent="0.25">
      <c r="A114" s="9" t="s">
        <v>485</v>
      </c>
      <c r="B114" s="10" t="s">
        <v>135</v>
      </c>
      <c r="C114" s="11">
        <v>18562</v>
      </c>
      <c r="D114" s="11">
        <v>0</v>
      </c>
      <c r="E114" s="11">
        <v>0</v>
      </c>
      <c r="F114" s="11">
        <v>18562</v>
      </c>
      <c r="G114" s="11">
        <v>0</v>
      </c>
      <c r="H114" s="13"/>
      <c r="I114" s="13">
        <f t="shared" si="3"/>
        <v>18562</v>
      </c>
      <c r="J114" s="13">
        <f t="shared" si="4"/>
        <v>27843</v>
      </c>
      <c r="K114" s="13">
        <f t="shared" si="5"/>
        <v>29513.58</v>
      </c>
    </row>
    <row r="115" spans="1:11" x14ac:dyDescent="0.25">
      <c r="A115" s="9" t="s">
        <v>486</v>
      </c>
      <c r="B115" s="10" t="s">
        <v>136</v>
      </c>
      <c r="C115" s="11">
        <v>141150</v>
      </c>
      <c r="D115" s="11">
        <v>12207.94</v>
      </c>
      <c r="E115" s="11">
        <v>73247.64</v>
      </c>
      <c r="F115" s="11">
        <v>67902.36</v>
      </c>
      <c r="G115" s="11">
        <v>51.89</v>
      </c>
      <c r="H115" s="13"/>
      <c r="I115" s="13">
        <f t="shared" si="3"/>
        <v>141150</v>
      </c>
      <c r="J115" s="13">
        <f t="shared" si="4"/>
        <v>211725</v>
      </c>
      <c r="K115" s="13">
        <f t="shared" si="5"/>
        <v>224428.5</v>
      </c>
    </row>
    <row r="116" spans="1:11" x14ac:dyDescent="0.25">
      <c r="A116" s="9" t="s">
        <v>487</v>
      </c>
      <c r="B116" s="10" t="s">
        <v>138</v>
      </c>
      <c r="C116" s="11">
        <v>11292</v>
      </c>
      <c r="D116" s="11">
        <v>0</v>
      </c>
      <c r="E116" s="11">
        <v>0</v>
      </c>
      <c r="F116" s="11">
        <v>11292</v>
      </c>
      <c r="G116" s="11">
        <v>0</v>
      </c>
      <c r="H116" s="13"/>
      <c r="I116" s="13">
        <f t="shared" si="3"/>
        <v>11292</v>
      </c>
      <c r="J116" s="13">
        <f t="shared" si="4"/>
        <v>16938</v>
      </c>
      <c r="K116" s="13">
        <f t="shared" si="5"/>
        <v>17954.28</v>
      </c>
    </row>
    <row r="117" spans="1:11" x14ac:dyDescent="0.25">
      <c r="A117" s="9" t="s">
        <v>488</v>
      </c>
      <c r="B117" s="10" t="s">
        <v>142</v>
      </c>
      <c r="C117" s="11">
        <v>15692</v>
      </c>
      <c r="D117" s="11">
        <v>1307.7</v>
      </c>
      <c r="E117" s="11">
        <v>7846.2</v>
      </c>
      <c r="F117" s="11">
        <v>7845.8</v>
      </c>
      <c r="G117" s="11">
        <v>50</v>
      </c>
      <c r="H117" s="13"/>
      <c r="I117" s="13">
        <f t="shared" si="3"/>
        <v>15692</v>
      </c>
      <c r="J117" s="13">
        <f t="shared" si="4"/>
        <v>23538</v>
      </c>
      <c r="K117" s="13">
        <f t="shared" si="5"/>
        <v>24950.28</v>
      </c>
    </row>
    <row r="118" spans="1:11" x14ac:dyDescent="0.25">
      <c r="A118" s="9"/>
      <c r="B118" s="10"/>
      <c r="C118" s="11"/>
      <c r="D118" s="11"/>
      <c r="E118" s="11"/>
      <c r="F118" s="11"/>
      <c r="G118" s="11"/>
      <c r="H118" s="13"/>
      <c r="I118" s="13">
        <f t="shared" si="3"/>
        <v>0</v>
      </c>
      <c r="J118" s="13">
        <f t="shared" si="4"/>
        <v>0</v>
      </c>
      <c r="K118" s="13">
        <f t="shared" si="5"/>
        <v>0</v>
      </c>
    </row>
    <row r="119" spans="1:11" x14ac:dyDescent="0.25">
      <c r="A119" s="5"/>
      <c r="B119" s="6" t="s">
        <v>143</v>
      </c>
      <c r="C119" s="7">
        <v>875736</v>
      </c>
      <c r="D119" s="7">
        <v>64347.39</v>
      </c>
      <c r="E119" s="7">
        <v>386084.34</v>
      </c>
      <c r="F119" s="7">
        <v>489651.66</v>
      </c>
      <c r="G119" s="7">
        <v>44.08</v>
      </c>
      <c r="H119" s="13">
        <f>SUM(H110:H117)</f>
        <v>0</v>
      </c>
      <c r="I119" s="13">
        <f t="shared" si="3"/>
        <v>875736</v>
      </c>
      <c r="J119" s="13">
        <f t="shared" si="4"/>
        <v>1313604</v>
      </c>
      <c r="K119" s="13">
        <f t="shared" si="5"/>
        <v>1392420.24</v>
      </c>
    </row>
    <row r="120" spans="1:11" x14ac:dyDescent="0.25">
      <c r="A120" s="5"/>
      <c r="B120" s="6"/>
      <c r="C120" s="7"/>
      <c r="D120" s="7"/>
      <c r="E120" s="7"/>
      <c r="F120" s="7"/>
      <c r="G120" s="7"/>
      <c r="H120" s="13"/>
      <c r="I120" s="13">
        <f t="shared" si="3"/>
        <v>0</v>
      </c>
      <c r="J120" s="13">
        <f t="shared" si="4"/>
        <v>0</v>
      </c>
      <c r="K120" s="13">
        <f t="shared" si="5"/>
        <v>0</v>
      </c>
    </row>
    <row r="121" spans="1:11" x14ac:dyDescent="0.25">
      <c r="A121" s="5"/>
      <c r="B121" s="6" t="s">
        <v>144</v>
      </c>
      <c r="C121" s="7"/>
      <c r="D121" s="7"/>
      <c r="E121" s="7"/>
      <c r="F121" s="7"/>
      <c r="G121" s="7"/>
      <c r="H121" s="13"/>
      <c r="I121" s="13">
        <f t="shared" si="3"/>
        <v>0</v>
      </c>
      <c r="J121" s="13">
        <f t="shared" si="4"/>
        <v>0</v>
      </c>
      <c r="K121" s="13">
        <f t="shared" si="5"/>
        <v>0</v>
      </c>
    </row>
    <row r="122" spans="1:11" x14ac:dyDescent="0.25">
      <c r="A122" s="9"/>
      <c r="B122" s="10"/>
      <c r="C122" s="11"/>
      <c r="D122" s="11"/>
      <c r="E122" s="11"/>
      <c r="F122" s="11"/>
      <c r="G122" s="11"/>
      <c r="H122" s="13"/>
      <c r="I122" s="13">
        <f t="shared" si="3"/>
        <v>0</v>
      </c>
      <c r="J122" s="13">
        <f t="shared" si="4"/>
        <v>0</v>
      </c>
      <c r="K122" s="13">
        <f t="shared" si="5"/>
        <v>0</v>
      </c>
    </row>
    <row r="123" spans="1:11" x14ac:dyDescent="0.25">
      <c r="A123" s="9" t="s">
        <v>489</v>
      </c>
      <c r="B123" s="10" t="s">
        <v>145</v>
      </c>
      <c r="C123" s="11">
        <v>76</v>
      </c>
      <c r="D123" s="11">
        <v>8.75</v>
      </c>
      <c r="E123" s="11">
        <v>52.5</v>
      </c>
      <c r="F123" s="11">
        <v>23.5</v>
      </c>
      <c r="G123" s="11">
        <v>69.069999999999993</v>
      </c>
      <c r="H123" s="13"/>
      <c r="I123" s="13">
        <f t="shared" si="3"/>
        <v>76</v>
      </c>
      <c r="J123" s="13">
        <f t="shared" si="4"/>
        <v>114</v>
      </c>
      <c r="K123" s="13">
        <f t="shared" si="5"/>
        <v>120.84</v>
      </c>
    </row>
    <row r="124" spans="1:11" x14ac:dyDescent="0.25">
      <c r="A124" s="9" t="s">
        <v>490</v>
      </c>
      <c r="B124" s="10" t="s">
        <v>146</v>
      </c>
      <c r="C124" s="11">
        <v>67190</v>
      </c>
      <c r="D124" s="11">
        <v>4173.6000000000004</v>
      </c>
      <c r="E124" s="11">
        <v>25041.599999999999</v>
      </c>
      <c r="F124" s="11">
        <v>42148.4</v>
      </c>
      <c r="G124" s="11">
        <v>37.26</v>
      </c>
      <c r="H124" s="13"/>
      <c r="I124" s="13">
        <f t="shared" si="3"/>
        <v>67190</v>
      </c>
      <c r="J124" s="13">
        <f t="shared" si="4"/>
        <v>100785</v>
      </c>
      <c r="K124" s="13">
        <f t="shared" si="5"/>
        <v>106832.1</v>
      </c>
    </row>
    <row r="125" spans="1:11" x14ac:dyDescent="0.25">
      <c r="A125" s="9" t="s">
        <v>491</v>
      </c>
      <c r="B125" s="10" t="s">
        <v>147</v>
      </c>
      <c r="C125" s="11">
        <v>193294</v>
      </c>
      <c r="D125" s="11">
        <v>10742.99</v>
      </c>
      <c r="E125" s="11">
        <v>64457.919999999998</v>
      </c>
      <c r="F125" s="11">
        <v>128836.08</v>
      </c>
      <c r="G125" s="11">
        <v>33.340000000000003</v>
      </c>
      <c r="H125" s="13"/>
      <c r="I125" s="13">
        <f t="shared" si="3"/>
        <v>193294</v>
      </c>
      <c r="J125" s="13">
        <f t="shared" si="4"/>
        <v>289941</v>
      </c>
      <c r="K125" s="13">
        <f t="shared" si="5"/>
        <v>307337.46000000002</v>
      </c>
    </row>
    <row r="126" spans="1:11" x14ac:dyDescent="0.25">
      <c r="A126" s="9" t="s">
        <v>492</v>
      </c>
      <c r="B126" s="10" t="s">
        <v>148</v>
      </c>
      <c r="C126" s="11">
        <v>3569</v>
      </c>
      <c r="D126" s="11">
        <v>148.72</v>
      </c>
      <c r="E126" s="11">
        <v>892.32</v>
      </c>
      <c r="F126" s="11">
        <v>2676.68</v>
      </c>
      <c r="G126" s="11">
        <v>25</v>
      </c>
      <c r="H126" s="13"/>
      <c r="I126" s="13">
        <f t="shared" si="3"/>
        <v>3569</v>
      </c>
      <c r="J126" s="13">
        <f t="shared" si="4"/>
        <v>5353.5</v>
      </c>
      <c r="K126" s="13">
        <f t="shared" si="5"/>
        <v>5674.71</v>
      </c>
    </row>
    <row r="127" spans="1:11" x14ac:dyDescent="0.25">
      <c r="A127" s="9"/>
      <c r="B127" s="10"/>
      <c r="C127" s="11"/>
      <c r="D127" s="11"/>
      <c r="E127" s="11"/>
      <c r="F127" s="11"/>
      <c r="G127" s="11"/>
      <c r="H127" s="13"/>
      <c r="I127" s="13">
        <f t="shared" si="3"/>
        <v>0</v>
      </c>
      <c r="J127" s="13">
        <f t="shared" si="4"/>
        <v>0</v>
      </c>
      <c r="K127" s="13">
        <f t="shared" si="5"/>
        <v>0</v>
      </c>
    </row>
    <row r="128" spans="1:11" x14ac:dyDescent="0.25">
      <c r="A128" s="5"/>
      <c r="B128" s="6" t="s">
        <v>149</v>
      </c>
      <c r="C128" s="7">
        <v>264129</v>
      </c>
      <c r="D128" s="7">
        <v>15074.06</v>
      </c>
      <c r="E128" s="7">
        <v>90444.34</v>
      </c>
      <c r="F128" s="7">
        <v>173684.66</v>
      </c>
      <c r="G128" s="7">
        <v>34.24</v>
      </c>
      <c r="H128" s="13">
        <f>SUM(H123:H126)</f>
        <v>0</v>
      </c>
      <c r="I128" s="13">
        <f t="shared" si="3"/>
        <v>264129</v>
      </c>
      <c r="J128" s="13">
        <f t="shared" si="4"/>
        <v>396193.5</v>
      </c>
      <c r="K128" s="13">
        <f t="shared" si="5"/>
        <v>419965.11</v>
      </c>
    </row>
    <row r="129" spans="1:11" x14ac:dyDescent="0.25">
      <c r="A129" s="5"/>
      <c r="B129" s="6"/>
      <c r="C129" s="7"/>
      <c r="D129" s="7"/>
      <c r="E129" s="7"/>
      <c r="F129" s="7"/>
      <c r="G129" s="7"/>
      <c r="H129" s="13"/>
      <c r="I129" s="13">
        <f t="shared" si="3"/>
        <v>0</v>
      </c>
      <c r="J129" s="13">
        <f t="shared" si="4"/>
        <v>0</v>
      </c>
      <c r="K129" s="13">
        <f t="shared" si="5"/>
        <v>0</v>
      </c>
    </row>
    <row r="130" spans="1:11" x14ac:dyDescent="0.25">
      <c r="A130" s="5"/>
      <c r="B130" s="6" t="s">
        <v>150</v>
      </c>
      <c r="C130" s="7"/>
      <c r="D130" s="7"/>
      <c r="E130" s="7"/>
      <c r="F130" s="7"/>
      <c r="G130" s="7"/>
      <c r="H130" s="13"/>
      <c r="I130" s="13">
        <f t="shared" si="3"/>
        <v>0</v>
      </c>
      <c r="J130" s="13">
        <f t="shared" si="4"/>
        <v>0</v>
      </c>
      <c r="K130" s="13">
        <f t="shared" si="5"/>
        <v>0</v>
      </c>
    </row>
    <row r="131" spans="1:11" x14ac:dyDescent="0.25">
      <c r="A131" s="9"/>
      <c r="B131" s="10"/>
      <c r="C131" s="11"/>
      <c r="D131" s="11"/>
      <c r="E131" s="11"/>
      <c r="F131" s="11"/>
      <c r="G131" s="11"/>
      <c r="H131" s="13"/>
      <c r="I131" s="13">
        <f t="shared" si="3"/>
        <v>0</v>
      </c>
      <c r="J131" s="13">
        <f t="shared" si="4"/>
        <v>0</v>
      </c>
      <c r="K131" s="13">
        <f t="shared" si="5"/>
        <v>0</v>
      </c>
    </row>
    <row r="132" spans="1:11" x14ac:dyDescent="0.25">
      <c r="A132" s="9" t="s">
        <v>493</v>
      </c>
      <c r="B132" s="10" t="s">
        <v>151</v>
      </c>
      <c r="C132" s="11">
        <v>3695</v>
      </c>
      <c r="D132" s="11">
        <v>0</v>
      </c>
      <c r="E132" s="11">
        <v>0</v>
      </c>
      <c r="F132" s="11">
        <v>3695</v>
      </c>
      <c r="G132" s="11">
        <v>0</v>
      </c>
      <c r="H132" s="13"/>
      <c r="I132" s="13">
        <f t="shared" si="3"/>
        <v>3695</v>
      </c>
      <c r="J132" s="13">
        <f t="shared" si="4"/>
        <v>5542.5</v>
      </c>
      <c r="K132" s="13">
        <f t="shared" si="5"/>
        <v>5875.05</v>
      </c>
    </row>
    <row r="133" spans="1:11" x14ac:dyDescent="0.25">
      <c r="A133" s="9" t="s">
        <v>494</v>
      </c>
      <c r="B133" s="10" t="s">
        <v>152</v>
      </c>
      <c r="C133" s="11">
        <v>5522</v>
      </c>
      <c r="D133" s="11">
        <v>0</v>
      </c>
      <c r="E133" s="11">
        <v>0</v>
      </c>
      <c r="F133" s="11">
        <v>5522</v>
      </c>
      <c r="G133" s="11">
        <v>0</v>
      </c>
      <c r="H133" s="13"/>
      <c r="I133" s="13">
        <f t="shared" si="3"/>
        <v>5522</v>
      </c>
      <c r="J133" s="13">
        <f t="shared" si="4"/>
        <v>8283</v>
      </c>
      <c r="K133" s="13">
        <f t="shared" si="5"/>
        <v>8779.98</v>
      </c>
    </row>
    <row r="134" spans="1:11" x14ac:dyDescent="0.25">
      <c r="A134" s="9" t="s">
        <v>495</v>
      </c>
      <c r="B134" s="10" t="s">
        <v>153</v>
      </c>
      <c r="C134" s="11">
        <v>7287</v>
      </c>
      <c r="D134" s="11">
        <v>0</v>
      </c>
      <c r="E134" s="11">
        <v>0</v>
      </c>
      <c r="F134" s="11">
        <v>7287</v>
      </c>
      <c r="G134" s="11">
        <v>0</v>
      </c>
      <c r="H134" s="13"/>
      <c r="I134" s="13">
        <f t="shared" si="3"/>
        <v>7287</v>
      </c>
      <c r="J134" s="13">
        <f t="shared" si="4"/>
        <v>10930.5</v>
      </c>
      <c r="K134" s="13">
        <f t="shared" si="5"/>
        <v>11586.33</v>
      </c>
    </row>
    <row r="135" spans="1:11" x14ac:dyDescent="0.25">
      <c r="A135" s="9"/>
      <c r="B135" s="10"/>
      <c r="C135" s="11"/>
      <c r="D135" s="11"/>
      <c r="E135" s="11"/>
      <c r="F135" s="11"/>
      <c r="G135" s="11"/>
      <c r="H135" s="13"/>
      <c r="I135" s="13">
        <f t="shared" si="3"/>
        <v>0</v>
      </c>
      <c r="J135" s="13">
        <f t="shared" si="4"/>
        <v>0</v>
      </c>
      <c r="K135" s="13">
        <f t="shared" si="5"/>
        <v>0</v>
      </c>
    </row>
    <row r="136" spans="1:11" x14ac:dyDescent="0.25">
      <c r="A136" s="5"/>
      <c r="B136" s="6" t="s">
        <v>154</v>
      </c>
      <c r="C136" s="7">
        <v>16504</v>
      </c>
      <c r="D136" s="7">
        <v>0</v>
      </c>
      <c r="E136" s="7">
        <v>0</v>
      </c>
      <c r="F136" s="7">
        <v>16504</v>
      </c>
      <c r="G136" s="7">
        <v>0</v>
      </c>
      <c r="H136" s="13">
        <f>SUM(H132:H134)</f>
        <v>0</v>
      </c>
      <c r="I136" s="13">
        <f t="shared" si="3"/>
        <v>16504</v>
      </c>
      <c r="J136" s="13">
        <f t="shared" si="4"/>
        <v>24756</v>
      </c>
      <c r="K136" s="13">
        <f t="shared" si="5"/>
        <v>26241.360000000001</v>
      </c>
    </row>
    <row r="137" spans="1:11" x14ac:dyDescent="0.25">
      <c r="A137" s="5"/>
      <c r="B137" s="6"/>
      <c r="C137" s="7"/>
      <c r="D137" s="7"/>
      <c r="E137" s="7"/>
      <c r="F137" s="7"/>
      <c r="G137" s="7"/>
      <c r="H137" s="13"/>
      <c r="I137" s="13">
        <f t="shared" si="3"/>
        <v>0</v>
      </c>
      <c r="J137" s="13">
        <f t="shared" si="4"/>
        <v>0</v>
      </c>
      <c r="K137" s="13">
        <f t="shared" si="5"/>
        <v>0</v>
      </c>
    </row>
    <row r="138" spans="1:11" x14ac:dyDescent="0.25">
      <c r="A138" s="5"/>
      <c r="B138" s="6" t="s">
        <v>155</v>
      </c>
      <c r="C138" s="7">
        <v>1156369</v>
      </c>
      <c r="D138" s="7">
        <v>79421.45</v>
      </c>
      <c r="E138" s="7">
        <v>476528.68</v>
      </c>
      <c r="F138" s="7">
        <v>679840.32</v>
      </c>
      <c r="G138" s="7">
        <v>41.2</v>
      </c>
      <c r="H138" s="13">
        <f>H119+H128+H136</f>
        <v>0</v>
      </c>
      <c r="I138" s="13">
        <f t="shared" ref="I138:I207" si="6">C138+H138</f>
        <v>1156369</v>
      </c>
      <c r="J138" s="13">
        <f t="shared" ref="J138:J205" si="7">I138*6/12+I138</f>
        <v>1734553.5</v>
      </c>
      <c r="K138" s="13">
        <f t="shared" ref="K138:K205" si="8">J138*6/100+J138</f>
        <v>1838626.71</v>
      </c>
    </row>
    <row r="139" spans="1:11" x14ac:dyDescent="0.25">
      <c r="A139" s="5"/>
      <c r="B139" s="6"/>
      <c r="C139" s="7"/>
      <c r="D139" s="7"/>
      <c r="E139" s="7"/>
      <c r="F139" s="7"/>
      <c r="G139" s="7"/>
      <c r="H139" s="13"/>
      <c r="I139" s="13">
        <f t="shared" si="6"/>
        <v>0</v>
      </c>
      <c r="J139" s="13">
        <f t="shared" si="7"/>
        <v>0</v>
      </c>
      <c r="K139" s="13">
        <f t="shared" si="8"/>
        <v>0</v>
      </c>
    </row>
    <row r="140" spans="1:11" x14ac:dyDescent="0.25">
      <c r="A140" s="5"/>
      <c r="B140" s="6" t="s">
        <v>156</v>
      </c>
      <c r="C140" s="7">
        <v>1156369</v>
      </c>
      <c r="D140" s="7">
        <v>79421.45</v>
      </c>
      <c r="E140" s="7">
        <v>476528.68</v>
      </c>
      <c r="F140" s="7">
        <v>679840.32</v>
      </c>
      <c r="G140" s="7">
        <v>41.2</v>
      </c>
      <c r="H140" s="13">
        <f>H138</f>
        <v>0</v>
      </c>
      <c r="I140" s="13">
        <f t="shared" si="6"/>
        <v>1156369</v>
      </c>
      <c r="J140" s="13">
        <f t="shared" si="7"/>
        <v>1734553.5</v>
      </c>
      <c r="K140" s="13">
        <f t="shared" si="8"/>
        <v>1838626.71</v>
      </c>
    </row>
    <row r="141" spans="1:11" x14ac:dyDescent="0.25">
      <c r="A141" s="5"/>
      <c r="B141" s="6"/>
      <c r="C141" s="7"/>
      <c r="D141" s="7"/>
      <c r="E141" s="7"/>
      <c r="F141" s="7"/>
      <c r="G141" s="7"/>
      <c r="H141" s="13"/>
      <c r="I141" s="13">
        <f t="shared" si="6"/>
        <v>0</v>
      </c>
      <c r="J141" s="13">
        <f t="shared" si="7"/>
        <v>0</v>
      </c>
      <c r="K141" s="13">
        <f t="shared" si="8"/>
        <v>0</v>
      </c>
    </row>
    <row r="142" spans="1:11" x14ac:dyDescent="0.25">
      <c r="A142" s="5"/>
      <c r="B142" s="6" t="s">
        <v>186</v>
      </c>
      <c r="C142" s="7"/>
      <c r="D142" s="7"/>
      <c r="E142" s="7"/>
      <c r="F142" s="7"/>
      <c r="G142" s="7"/>
      <c r="H142" s="13"/>
      <c r="I142" s="13">
        <f t="shared" si="6"/>
        <v>0</v>
      </c>
      <c r="J142" s="13">
        <f t="shared" si="7"/>
        <v>0</v>
      </c>
      <c r="K142" s="13">
        <f t="shared" si="8"/>
        <v>0</v>
      </c>
    </row>
    <row r="143" spans="1:11" x14ac:dyDescent="0.25">
      <c r="A143" s="5"/>
      <c r="B143" s="6" t="s">
        <v>187</v>
      </c>
      <c r="C143" s="7"/>
      <c r="D143" s="7"/>
      <c r="E143" s="7"/>
      <c r="F143" s="7"/>
      <c r="G143" s="7"/>
      <c r="H143" s="13"/>
      <c r="I143" s="13">
        <f t="shared" si="6"/>
        <v>0</v>
      </c>
      <c r="J143" s="13">
        <f t="shared" si="7"/>
        <v>0</v>
      </c>
      <c r="K143" s="13">
        <f t="shared" si="8"/>
        <v>0</v>
      </c>
    </row>
    <row r="144" spans="1:11" x14ac:dyDescent="0.25">
      <c r="A144" s="5"/>
      <c r="B144" s="6"/>
      <c r="C144" s="7"/>
      <c r="D144" s="7"/>
      <c r="E144" s="7"/>
      <c r="F144" s="7"/>
      <c r="G144" s="7"/>
      <c r="H144" s="13"/>
      <c r="I144" s="13">
        <f t="shared" si="6"/>
        <v>0</v>
      </c>
      <c r="J144" s="13">
        <f t="shared" si="7"/>
        <v>0</v>
      </c>
      <c r="K144" s="13">
        <f t="shared" si="8"/>
        <v>0</v>
      </c>
    </row>
    <row r="145" spans="1:11" x14ac:dyDescent="0.25">
      <c r="A145" s="9" t="s">
        <v>496</v>
      </c>
      <c r="B145" s="10" t="s">
        <v>189</v>
      </c>
      <c r="C145" s="11">
        <v>194767</v>
      </c>
      <c r="D145" s="11">
        <v>0</v>
      </c>
      <c r="E145" s="11">
        <v>0</v>
      </c>
      <c r="F145" s="11">
        <v>194767</v>
      </c>
      <c r="G145" s="11">
        <v>0</v>
      </c>
      <c r="H145" s="13"/>
      <c r="I145" s="13">
        <f t="shared" si="6"/>
        <v>194767</v>
      </c>
      <c r="J145" s="13">
        <f t="shared" si="7"/>
        <v>292150.5</v>
      </c>
      <c r="K145" s="13">
        <f t="shared" si="8"/>
        <v>309679.53000000003</v>
      </c>
    </row>
    <row r="146" spans="1:11" s="18" customFormat="1" x14ac:dyDescent="0.25">
      <c r="A146" s="15" t="s">
        <v>497</v>
      </c>
      <c r="B146" s="16" t="s">
        <v>191</v>
      </c>
      <c r="C146" s="17">
        <v>800527</v>
      </c>
      <c r="D146" s="17">
        <v>113280</v>
      </c>
      <c r="E146" s="17">
        <v>508930</v>
      </c>
      <c r="F146" s="17">
        <v>291597</v>
      </c>
      <c r="G146" s="17">
        <v>63.57</v>
      </c>
      <c r="H146" s="19">
        <f>9950+300000</f>
        <v>309950</v>
      </c>
      <c r="I146" s="19">
        <f t="shared" si="6"/>
        <v>1110477</v>
      </c>
      <c r="J146" s="13">
        <f t="shared" si="7"/>
        <v>1665715.5</v>
      </c>
      <c r="K146" s="13">
        <f t="shared" si="8"/>
        <v>1765658.43</v>
      </c>
    </row>
    <row r="147" spans="1:11" x14ac:dyDescent="0.25">
      <c r="A147" s="9"/>
      <c r="B147" s="10"/>
      <c r="C147" s="11"/>
      <c r="D147" s="11"/>
      <c r="E147" s="11"/>
      <c r="F147" s="11"/>
      <c r="G147" s="11"/>
      <c r="H147" s="13"/>
      <c r="I147" s="13">
        <f t="shared" si="6"/>
        <v>0</v>
      </c>
      <c r="J147" s="13">
        <f t="shared" si="7"/>
        <v>0</v>
      </c>
      <c r="K147" s="13">
        <f t="shared" si="8"/>
        <v>0</v>
      </c>
    </row>
    <row r="148" spans="1:11" x14ac:dyDescent="0.25">
      <c r="A148" s="5"/>
      <c r="B148" s="6" t="s">
        <v>196</v>
      </c>
      <c r="C148" s="7">
        <v>995294</v>
      </c>
      <c r="D148" s="7">
        <v>113280</v>
      </c>
      <c r="E148" s="7">
        <v>508930</v>
      </c>
      <c r="F148" s="7">
        <v>486364</v>
      </c>
      <c r="G148" s="7">
        <v>51.13</v>
      </c>
      <c r="H148" s="13">
        <f>SUM(H145:H146)</f>
        <v>309950</v>
      </c>
      <c r="I148" s="13">
        <f t="shared" si="6"/>
        <v>1305244</v>
      </c>
      <c r="J148" s="13">
        <f t="shared" si="7"/>
        <v>1957866</v>
      </c>
      <c r="K148" s="13">
        <f t="shared" si="8"/>
        <v>2075337.96</v>
      </c>
    </row>
    <row r="149" spans="1:11" x14ac:dyDescent="0.25">
      <c r="A149" s="5"/>
      <c r="B149" s="6"/>
      <c r="C149" s="7"/>
      <c r="D149" s="7"/>
      <c r="E149" s="7"/>
      <c r="F149" s="7"/>
      <c r="G149" s="7"/>
      <c r="H149" s="13"/>
      <c r="I149" s="13">
        <f t="shared" si="6"/>
        <v>0</v>
      </c>
      <c r="J149" s="13">
        <f t="shared" si="7"/>
        <v>0</v>
      </c>
      <c r="K149" s="13">
        <f t="shared" si="8"/>
        <v>0</v>
      </c>
    </row>
    <row r="150" spans="1:11" x14ac:dyDescent="0.25">
      <c r="A150" s="5"/>
      <c r="B150" s="6" t="s">
        <v>197</v>
      </c>
      <c r="C150" s="7"/>
      <c r="D150" s="7"/>
      <c r="E150" s="7"/>
      <c r="F150" s="7"/>
      <c r="G150" s="7"/>
      <c r="H150" s="13"/>
      <c r="I150" s="13">
        <f t="shared" si="6"/>
        <v>0</v>
      </c>
      <c r="J150" s="13">
        <f t="shared" si="7"/>
        <v>0</v>
      </c>
      <c r="K150" s="13">
        <f t="shared" si="8"/>
        <v>0</v>
      </c>
    </row>
    <row r="151" spans="1:11" x14ac:dyDescent="0.25">
      <c r="A151" s="5"/>
      <c r="B151" s="6"/>
      <c r="C151" s="7"/>
      <c r="D151" s="7"/>
      <c r="E151" s="7"/>
      <c r="F151" s="7"/>
      <c r="G151" s="7"/>
      <c r="H151" s="13"/>
      <c r="I151" s="13">
        <f t="shared" si="6"/>
        <v>0</v>
      </c>
      <c r="J151" s="13">
        <f t="shared" si="7"/>
        <v>0</v>
      </c>
      <c r="K151" s="13">
        <f t="shared" si="8"/>
        <v>0</v>
      </c>
    </row>
    <row r="152" spans="1:11" x14ac:dyDescent="0.25">
      <c r="A152" s="9" t="s">
        <v>498</v>
      </c>
      <c r="B152" s="10" t="s">
        <v>202</v>
      </c>
      <c r="C152" s="11">
        <v>200000</v>
      </c>
      <c r="D152" s="11">
        <v>0</v>
      </c>
      <c r="E152" s="11">
        <v>196800</v>
      </c>
      <c r="F152" s="11">
        <v>3200</v>
      </c>
      <c r="G152" s="11">
        <v>98.4</v>
      </c>
      <c r="H152" s="13"/>
      <c r="I152" s="13">
        <f t="shared" si="6"/>
        <v>200000</v>
      </c>
      <c r="J152" s="13">
        <f t="shared" si="7"/>
        <v>300000</v>
      </c>
      <c r="K152" s="13">
        <v>400000</v>
      </c>
    </row>
    <row r="153" spans="1:11" x14ac:dyDescent="0.25">
      <c r="A153" s="9" t="s">
        <v>499</v>
      </c>
      <c r="B153" s="10" t="s">
        <v>202</v>
      </c>
      <c r="C153" s="11">
        <v>400000</v>
      </c>
      <c r="D153" s="11">
        <v>0</v>
      </c>
      <c r="E153" s="11">
        <v>0</v>
      </c>
      <c r="F153" s="11">
        <v>400000</v>
      </c>
      <c r="G153" s="11">
        <v>0</v>
      </c>
      <c r="H153" s="13"/>
      <c r="I153" s="13">
        <f t="shared" si="6"/>
        <v>400000</v>
      </c>
      <c r="J153" s="13">
        <v>800000</v>
      </c>
      <c r="K153" s="13">
        <v>1000000</v>
      </c>
    </row>
    <row r="154" spans="1:11" x14ac:dyDescent="0.25">
      <c r="A154" s="9" t="s">
        <v>500</v>
      </c>
      <c r="B154" s="10" t="s">
        <v>202</v>
      </c>
      <c r="C154" s="11">
        <v>60000</v>
      </c>
      <c r="D154" s="11">
        <v>27300</v>
      </c>
      <c r="E154" s="11">
        <v>33250</v>
      </c>
      <c r="F154" s="11">
        <v>26750</v>
      </c>
      <c r="G154" s="11">
        <v>55.41</v>
      </c>
      <c r="H154" s="13"/>
      <c r="I154" s="13">
        <f t="shared" si="6"/>
        <v>60000</v>
      </c>
      <c r="J154" s="13">
        <v>80000</v>
      </c>
      <c r="K154" s="13">
        <v>100000</v>
      </c>
    </row>
    <row r="155" spans="1:11" s="18" customFormat="1" x14ac:dyDescent="0.25">
      <c r="A155" s="15" t="s">
        <v>1258</v>
      </c>
      <c r="B155" s="16" t="s">
        <v>1259</v>
      </c>
      <c r="C155" s="17"/>
      <c r="D155" s="17"/>
      <c r="E155" s="17"/>
      <c r="F155" s="17"/>
      <c r="G155" s="17"/>
      <c r="H155" s="19">
        <v>423100</v>
      </c>
      <c r="I155" s="19">
        <f t="shared" si="6"/>
        <v>423100</v>
      </c>
      <c r="J155" s="13">
        <v>0</v>
      </c>
      <c r="K155" s="13">
        <f t="shared" si="8"/>
        <v>0</v>
      </c>
    </row>
    <row r="156" spans="1:11" s="18" customFormat="1" x14ac:dyDescent="0.25">
      <c r="A156" s="15" t="s">
        <v>1257</v>
      </c>
      <c r="B156" s="16" t="s">
        <v>1260</v>
      </c>
      <c r="C156" s="17"/>
      <c r="D156" s="17"/>
      <c r="E156" s="17"/>
      <c r="F156" s="17"/>
      <c r="G156" s="17"/>
      <c r="H156" s="19">
        <v>273868.64</v>
      </c>
      <c r="I156" s="19">
        <f t="shared" si="6"/>
        <v>273868.64</v>
      </c>
      <c r="J156" s="13">
        <v>0</v>
      </c>
      <c r="K156" s="13">
        <f t="shared" si="8"/>
        <v>0</v>
      </c>
    </row>
    <row r="157" spans="1:11" s="18" customFormat="1" x14ac:dyDescent="0.25">
      <c r="A157" s="15"/>
      <c r="B157" s="16" t="s">
        <v>1280</v>
      </c>
      <c r="C157" s="17"/>
      <c r="D157" s="17"/>
      <c r="E157" s="17"/>
      <c r="F157" s="17"/>
      <c r="G157" s="17"/>
      <c r="H157" s="19"/>
      <c r="I157" s="19"/>
      <c r="J157" s="19">
        <v>1200000</v>
      </c>
      <c r="K157" s="19"/>
    </row>
    <row r="158" spans="1:11" s="18" customFormat="1" x14ac:dyDescent="0.25">
      <c r="A158" s="15"/>
      <c r="B158" s="16" t="s">
        <v>1281</v>
      </c>
      <c r="C158" s="17"/>
      <c r="D158" s="17"/>
      <c r="E158" s="17"/>
      <c r="F158" s="17"/>
      <c r="G158" s="17"/>
      <c r="H158" s="19"/>
      <c r="I158" s="19"/>
      <c r="J158" s="19">
        <f>500000+400000</f>
        <v>900000</v>
      </c>
      <c r="K158" s="19">
        <v>500000</v>
      </c>
    </row>
    <row r="159" spans="1:11" s="18" customFormat="1" x14ac:dyDescent="0.25">
      <c r="A159" s="15"/>
      <c r="B159" s="16" t="s">
        <v>1282</v>
      </c>
      <c r="C159" s="17"/>
      <c r="D159" s="17"/>
      <c r="E159" s="17"/>
      <c r="F159" s="17"/>
      <c r="G159" s="17"/>
      <c r="H159" s="19"/>
      <c r="I159" s="19"/>
      <c r="J159" s="19">
        <v>600000</v>
      </c>
      <c r="K159" s="19"/>
    </row>
    <row r="160" spans="1:11" s="18" customFormat="1" x14ac:dyDescent="0.25">
      <c r="A160" s="15"/>
      <c r="B160" s="16" t="s">
        <v>1283</v>
      </c>
      <c r="C160" s="17"/>
      <c r="D160" s="17"/>
      <c r="E160" s="17"/>
      <c r="F160" s="17"/>
      <c r="G160" s="17"/>
      <c r="H160" s="19"/>
      <c r="I160" s="19"/>
      <c r="J160" s="19">
        <v>800000</v>
      </c>
      <c r="K160" s="19"/>
    </row>
    <row r="161" spans="1:11" x14ac:dyDescent="0.25">
      <c r="A161" s="9"/>
      <c r="B161" s="10"/>
      <c r="C161" s="11"/>
      <c r="D161" s="11"/>
      <c r="E161" s="11"/>
      <c r="F161" s="11"/>
      <c r="G161" s="11"/>
      <c r="H161" s="13"/>
      <c r="I161" s="13">
        <f t="shared" si="6"/>
        <v>0</v>
      </c>
      <c r="J161" s="13">
        <f t="shared" si="7"/>
        <v>0</v>
      </c>
      <c r="K161" s="13">
        <f t="shared" si="8"/>
        <v>0</v>
      </c>
    </row>
    <row r="162" spans="1:11" x14ac:dyDescent="0.25">
      <c r="A162" s="5"/>
      <c r="B162" s="6" t="s">
        <v>204</v>
      </c>
      <c r="C162" s="7">
        <v>660000</v>
      </c>
      <c r="D162" s="7">
        <v>27300</v>
      </c>
      <c r="E162" s="7">
        <v>230050</v>
      </c>
      <c r="F162" s="7">
        <v>429950</v>
      </c>
      <c r="G162" s="7">
        <v>34.85</v>
      </c>
      <c r="H162" s="13">
        <f>SUM(H152:H156)</f>
        <v>696968.64</v>
      </c>
      <c r="I162" s="13">
        <f t="shared" si="6"/>
        <v>1356968.6400000001</v>
      </c>
      <c r="J162" s="13">
        <f>SUM(J152:J160)</f>
        <v>4680000</v>
      </c>
      <c r="K162" s="13">
        <f>SUM(K152:K159)</f>
        <v>2000000</v>
      </c>
    </row>
    <row r="163" spans="1:11" x14ac:dyDescent="0.25">
      <c r="A163" s="5"/>
      <c r="B163" s="6"/>
      <c r="C163" s="7"/>
      <c r="D163" s="7"/>
      <c r="E163" s="7"/>
      <c r="F163" s="7"/>
      <c r="G163" s="7"/>
      <c r="H163" s="13"/>
      <c r="I163" s="13">
        <f t="shared" si="6"/>
        <v>0</v>
      </c>
      <c r="J163" s="13">
        <f t="shared" si="7"/>
        <v>0</v>
      </c>
      <c r="K163" s="13">
        <f t="shared" si="8"/>
        <v>0</v>
      </c>
    </row>
    <row r="164" spans="1:11" x14ac:dyDescent="0.25">
      <c r="A164" s="5"/>
      <c r="B164" s="6" t="s">
        <v>205</v>
      </c>
      <c r="C164" s="7"/>
      <c r="D164" s="7"/>
      <c r="E164" s="7"/>
      <c r="F164" s="7"/>
      <c r="G164" s="7"/>
      <c r="H164" s="13"/>
      <c r="I164" s="13">
        <f t="shared" si="6"/>
        <v>0</v>
      </c>
      <c r="J164" s="13">
        <f t="shared" si="7"/>
        <v>0</v>
      </c>
      <c r="K164" s="13">
        <f t="shared" si="8"/>
        <v>0</v>
      </c>
    </row>
    <row r="165" spans="1:11" x14ac:dyDescent="0.25">
      <c r="A165" s="9"/>
      <c r="B165" s="10"/>
      <c r="C165" s="11"/>
      <c r="D165" s="11"/>
      <c r="E165" s="11"/>
      <c r="F165" s="11"/>
      <c r="G165" s="11"/>
      <c r="H165" s="13"/>
      <c r="I165" s="13">
        <f t="shared" si="6"/>
        <v>0</v>
      </c>
      <c r="J165" s="13">
        <f t="shared" si="7"/>
        <v>0</v>
      </c>
      <c r="K165" s="13">
        <f t="shared" si="8"/>
        <v>0</v>
      </c>
    </row>
    <row r="166" spans="1:11" x14ac:dyDescent="0.25">
      <c r="A166" s="9" t="s">
        <v>501</v>
      </c>
      <c r="B166" s="10" t="s">
        <v>215</v>
      </c>
      <c r="C166" s="11">
        <v>300000</v>
      </c>
      <c r="D166" s="11">
        <v>0</v>
      </c>
      <c r="E166" s="11">
        <v>0</v>
      </c>
      <c r="F166" s="11">
        <v>300000</v>
      </c>
      <c r="G166" s="11">
        <v>0</v>
      </c>
      <c r="H166" s="13"/>
      <c r="I166" s="13">
        <f t="shared" si="6"/>
        <v>300000</v>
      </c>
      <c r="J166" s="13">
        <v>0</v>
      </c>
      <c r="K166" s="13">
        <v>100000</v>
      </c>
    </row>
    <row r="167" spans="1:11" x14ac:dyDescent="0.25">
      <c r="A167" s="9" t="s">
        <v>502</v>
      </c>
      <c r="B167" s="10" t="s">
        <v>215</v>
      </c>
      <c r="C167" s="11">
        <v>70377</v>
      </c>
      <c r="D167" s="11">
        <v>4200</v>
      </c>
      <c r="E167" s="11">
        <v>25010</v>
      </c>
      <c r="F167" s="11">
        <v>45367</v>
      </c>
      <c r="G167" s="11">
        <v>35.53</v>
      </c>
      <c r="H167" s="13"/>
      <c r="I167" s="13">
        <f t="shared" si="6"/>
        <v>70377</v>
      </c>
      <c r="J167" s="13">
        <f t="shared" si="7"/>
        <v>105565.5</v>
      </c>
      <c r="K167" s="13">
        <f t="shared" si="8"/>
        <v>111899.43</v>
      </c>
    </row>
    <row r="168" spans="1:11" x14ac:dyDescent="0.25">
      <c r="A168" s="9"/>
      <c r="B168" s="10"/>
      <c r="C168" s="11"/>
      <c r="D168" s="11"/>
      <c r="E168" s="11"/>
      <c r="F168" s="11"/>
      <c r="G168" s="11"/>
      <c r="H168" s="13"/>
      <c r="I168" s="13">
        <f t="shared" si="6"/>
        <v>0</v>
      </c>
      <c r="J168" s="13">
        <f t="shared" si="7"/>
        <v>0</v>
      </c>
      <c r="K168" s="13">
        <f t="shared" si="8"/>
        <v>0</v>
      </c>
    </row>
    <row r="169" spans="1:11" x14ac:dyDescent="0.25">
      <c r="A169" s="5"/>
      <c r="B169" s="6" t="s">
        <v>216</v>
      </c>
      <c r="C169" s="7">
        <v>370377</v>
      </c>
      <c r="D169" s="7">
        <v>4200</v>
      </c>
      <c r="E169" s="7">
        <v>25010</v>
      </c>
      <c r="F169" s="7">
        <v>345367</v>
      </c>
      <c r="G169" s="7">
        <v>6.75</v>
      </c>
      <c r="H169" s="13">
        <f>SUM(H166:H167)</f>
        <v>0</v>
      </c>
      <c r="I169" s="13">
        <f t="shared" si="6"/>
        <v>370377</v>
      </c>
      <c r="J169" s="13">
        <f>SUM(J166:J167)</f>
        <v>105565.5</v>
      </c>
      <c r="K169" s="13">
        <f t="shared" si="8"/>
        <v>111899.43</v>
      </c>
    </row>
    <row r="170" spans="1:11" x14ac:dyDescent="0.25">
      <c r="A170" s="5"/>
      <c r="B170" s="6"/>
      <c r="C170" s="7"/>
      <c r="D170" s="7"/>
      <c r="E170" s="7"/>
      <c r="F170" s="7"/>
      <c r="G170" s="7"/>
      <c r="H170" s="13"/>
      <c r="I170" s="13">
        <f t="shared" si="6"/>
        <v>0</v>
      </c>
      <c r="J170" s="13">
        <f t="shared" si="7"/>
        <v>0</v>
      </c>
      <c r="K170" s="13">
        <f t="shared" si="8"/>
        <v>0</v>
      </c>
    </row>
    <row r="171" spans="1:11" x14ac:dyDescent="0.25">
      <c r="A171" s="5"/>
      <c r="B171" s="6" t="s">
        <v>217</v>
      </c>
      <c r="C171" s="7">
        <v>2025671</v>
      </c>
      <c r="D171" s="7">
        <v>144780</v>
      </c>
      <c r="E171" s="7">
        <v>763990</v>
      </c>
      <c r="F171" s="7">
        <v>1261681</v>
      </c>
      <c r="G171" s="7">
        <v>37.71</v>
      </c>
      <c r="H171" s="13">
        <f>H148+H162+H169</f>
        <v>1006918.64</v>
      </c>
      <c r="I171" s="13">
        <f t="shared" si="6"/>
        <v>3032589.64</v>
      </c>
      <c r="J171" s="13">
        <f>J148+J162+J169</f>
        <v>6743431.5</v>
      </c>
      <c r="K171" s="13">
        <f>K148+K162+K169</f>
        <v>4187237.39</v>
      </c>
    </row>
    <row r="172" spans="1:11" x14ac:dyDescent="0.25">
      <c r="A172" s="5"/>
      <c r="B172" s="6"/>
      <c r="C172" s="7"/>
      <c r="D172" s="7"/>
      <c r="E172" s="7"/>
      <c r="F172" s="7"/>
      <c r="G172" s="7"/>
      <c r="H172" s="13"/>
      <c r="I172" s="13">
        <f t="shared" si="6"/>
        <v>0</v>
      </c>
      <c r="J172" s="13">
        <f t="shared" si="7"/>
        <v>0</v>
      </c>
      <c r="K172" s="13">
        <f t="shared" si="8"/>
        <v>0</v>
      </c>
    </row>
    <row r="173" spans="1:11" x14ac:dyDescent="0.25">
      <c r="A173" s="5"/>
      <c r="B173" s="6" t="s">
        <v>218</v>
      </c>
      <c r="C173" s="7"/>
      <c r="D173" s="7"/>
      <c r="E173" s="7"/>
      <c r="F173" s="7"/>
      <c r="G173" s="7"/>
      <c r="H173" s="13"/>
      <c r="I173" s="13">
        <f t="shared" si="6"/>
        <v>0</v>
      </c>
      <c r="J173" s="13">
        <f t="shared" si="7"/>
        <v>0</v>
      </c>
      <c r="K173" s="13">
        <f t="shared" si="8"/>
        <v>0</v>
      </c>
    </row>
    <row r="174" spans="1:11" x14ac:dyDescent="0.25">
      <c r="A174" s="5"/>
      <c r="B174" s="6"/>
      <c r="C174" s="7"/>
      <c r="D174" s="7"/>
      <c r="E174" s="7"/>
      <c r="F174" s="7"/>
      <c r="G174" s="7"/>
      <c r="H174" s="13"/>
      <c r="I174" s="13">
        <f t="shared" si="6"/>
        <v>0</v>
      </c>
      <c r="J174" s="13">
        <f t="shared" si="7"/>
        <v>0</v>
      </c>
      <c r="K174" s="13">
        <f t="shared" si="8"/>
        <v>0</v>
      </c>
    </row>
    <row r="175" spans="1:11" s="18" customFormat="1" x14ac:dyDescent="0.25">
      <c r="A175" s="15" t="s">
        <v>503</v>
      </c>
      <c r="B175" s="16" t="s">
        <v>220</v>
      </c>
      <c r="C175" s="17">
        <v>180000</v>
      </c>
      <c r="D175" s="17">
        <v>0</v>
      </c>
      <c r="E175" s="17">
        <v>170050</v>
      </c>
      <c r="F175" s="17">
        <v>9950</v>
      </c>
      <c r="G175" s="17">
        <v>94.47</v>
      </c>
      <c r="H175" s="19">
        <v>-9950</v>
      </c>
      <c r="I175" s="19">
        <f t="shared" si="6"/>
        <v>170050</v>
      </c>
      <c r="J175" s="13">
        <f t="shared" si="7"/>
        <v>255075</v>
      </c>
      <c r="K175" s="13">
        <f t="shared" si="8"/>
        <v>270379.5</v>
      </c>
    </row>
    <row r="176" spans="1:11" x14ac:dyDescent="0.25">
      <c r="A176" s="9" t="s">
        <v>504</v>
      </c>
      <c r="B176" s="10" t="s">
        <v>243</v>
      </c>
      <c r="C176" s="11">
        <v>0</v>
      </c>
      <c r="D176" s="11">
        <v>639.64</v>
      </c>
      <c r="E176" s="11">
        <v>3865.71</v>
      </c>
      <c r="F176" s="11">
        <v>-3865.71</v>
      </c>
      <c r="G176" s="11">
        <v>0</v>
      </c>
      <c r="H176" s="13"/>
      <c r="I176" s="13">
        <f t="shared" si="6"/>
        <v>0</v>
      </c>
      <c r="J176" s="13">
        <f t="shared" si="7"/>
        <v>0</v>
      </c>
      <c r="K176" s="13">
        <f t="shared" si="8"/>
        <v>0</v>
      </c>
    </row>
    <row r="177" spans="1:11" x14ac:dyDescent="0.25">
      <c r="A177" s="9" t="s">
        <v>505</v>
      </c>
      <c r="B177" s="10" t="s">
        <v>244</v>
      </c>
      <c r="C177" s="11">
        <v>0</v>
      </c>
      <c r="D177" s="11">
        <v>6276.56</v>
      </c>
      <c r="E177" s="11">
        <v>25418.959999999999</v>
      </c>
      <c r="F177" s="11">
        <v>-25418.959999999999</v>
      </c>
      <c r="G177" s="11">
        <v>0</v>
      </c>
      <c r="H177" s="13"/>
      <c r="I177" s="13">
        <f t="shared" si="6"/>
        <v>0</v>
      </c>
      <c r="J177" s="13">
        <f t="shared" si="7"/>
        <v>0</v>
      </c>
      <c r="K177" s="13">
        <f t="shared" si="8"/>
        <v>0</v>
      </c>
    </row>
    <row r="178" spans="1:11" s="18" customFormat="1" x14ac:dyDescent="0.25">
      <c r="A178" s="15" t="s">
        <v>506</v>
      </c>
      <c r="B178" s="16" t="s">
        <v>244</v>
      </c>
      <c r="C178" s="17">
        <v>53000</v>
      </c>
      <c r="D178" s="17">
        <v>8493.2999999999993</v>
      </c>
      <c r="E178" s="17">
        <v>15927.3</v>
      </c>
      <c r="F178" s="17">
        <v>37072.699999999997</v>
      </c>
      <c r="G178" s="17">
        <v>30.05</v>
      </c>
      <c r="H178" s="19">
        <v>25000</v>
      </c>
      <c r="I178" s="19">
        <f t="shared" si="6"/>
        <v>78000</v>
      </c>
      <c r="J178" s="13">
        <f t="shared" si="7"/>
        <v>117000</v>
      </c>
      <c r="K178" s="13">
        <f t="shared" si="8"/>
        <v>124020</v>
      </c>
    </row>
    <row r="179" spans="1:11" x14ac:dyDescent="0.25">
      <c r="A179" s="9"/>
      <c r="B179" s="10"/>
      <c r="C179" s="11"/>
      <c r="D179" s="11"/>
      <c r="E179" s="11"/>
      <c r="F179" s="11"/>
      <c r="G179" s="11"/>
      <c r="H179" s="13"/>
      <c r="I179" s="13">
        <f t="shared" si="6"/>
        <v>0</v>
      </c>
      <c r="J179" s="13">
        <f t="shared" si="7"/>
        <v>0</v>
      </c>
      <c r="K179" s="13">
        <f t="shared" si="8"/>
        <v>0</v>
      </c>
    </row>
    <row r="180" spans="1:11" x14ac:dyDescent="0.25">
      <c r="A180" s="5"/>
      <c r="B180" s="6" t="s">
        <v>250</v>
      </c>
      <c r="C180" s="7">
        <v>233000</v>
      </c>
      <c r="D180" s="7">
        <v>15409.5</v>
      </c>
      <c r="E180" s="7">
        <v>215261.97</v>
      </c>
      <c r="F180" s="7">
        <v>17738.03</v>
      </c>
      <c r="G180" s="7">
        <v>92.38</v>
      </c>
      <c r="H180" s="13">
        <f>SUM(H175:H178)</f>
        <v>15050</v>
      </c>
      <c r="I180" s="13">
        <f t="shared" si="6"/>
        <v>248050</v>
      </c>
      <c r="J180" s="13">
        <f>SUM(J175:J178)</f>
        <v>372075</v>
      </c>
      <c r="K180" s="13">
        <f>SUM(K175:K178)</f>
        <v>394399.5</v>
      </c>
    </row>
    <row r="181" spans="1:11" x14ac:dyDescent="0.25">
      <c r="A181" s="9"/>
      <c r="B181" s="10"/>
      <c r="C181" s="11"/>
      <c r="D181" s="11"/>
      <c r="E181" s="11"/>
      <c r="F181" s="11"/>
      <c r="G181" s="11"/>
      <c r="H181" s="13"/>
      <c r="I181" s="13">
        <f t="shared" si="6"/>
        <v>0</v>
      </c>
      <c r="J181" s="13">
        <f t="shared" si="7"/>
        <v>0</v>
      </c>
      <c r="K181" s="13">
        <f t="shared" si="8"/>
        <v>0</v>
      </c>
    </row>
    <row r="182" spans="1:11" x14ac:dyDescent="0.25">
      <c r="A182" s="5"/>
      <c r="B182" s="6" t="s">
        <v>266</v>
      </c>
      <c r="C182" s="7"/>
      <c r="D182" s="7"/>
      <c r="E182" s="7"/>
      <c r="F182" s="7"/>
      <c r="G182" s="7"/>
      <c r="H182" s="13"/>
      <c r="I182" s="13">
        <f t="shared" si="6"/>
        <v>0</v>
      </c>
      <c r="J182" s="13">
        <f t="shared" si="7"/>
        <v>0</v>
      </c>
      <c r="K182" s="13">
        <f t="shared" si="8"/>
        <v>0</v>
      </c>
    </row>
    <row r="183" spans="1:11" x14ac:dyDescent="0.25">
      <c r="A183" s="9"/>
      <c r="B183" s="10"/>
      <c r="C183" s="11"/>
      <c r="D183" s="11"/>
      <c r="E183" s="11"/>
      <c r="F183" s="11"/>
      <c r="G183" s="11"/>
      <c r="H183" s="13"/>
      <c r="I183" s="13">
        <f t="shared" si="6"/>
        <v>0</v>
      </c>
      <c r="J183" s="13">
        <f t="shared" si="7"/>
        <v>0</v>
      </c>
      <c r="K183" s="13">
        <f t="shared" si="8"/>
        <v>0</v>
      </c>
    </row>
    <row r="184" spans="1:11" x14ac:dyDescent="0.25">
      <c r="A184" s="9" t="s">
        <v>507</v>
      </c>
      <c r="B184" s="10" t="s">
        <v>269</v>
      </c>
      <c r="C184" s="11">
        <v>7297</v>
      </c>
      <c r="D184" s="11">
        <v>645.12</v>
      </c>
      <c r="E184" s="11">
        <v>1543.94</v>
      </c>
      <c r="F184" s="11">
        <v>5753.06</v>
      </c>
      <c r="G184" s="11">
        <v>21.15</v>
      </c>
      <c r="H184" s="13"/>
      <c r="I184" s="13">
        <f t="shared" si="6"/>
        <v>7297</v>
      </c>
      <c r="J184" s="13">
        <f t="shared" si="7"/>
        <v>10945.5</v>
      </c>
      <c r="K184" s="13">
        <f t="shared" si="8"/>
        <v>11602.23</v>
      </c>
    </row>
    <row r="185" spans="1:11" x14ac:dyDescent="0.25">
      <c r="A185" s="9"/>
      <c r="B185" s="10"/>
      <c r="C185" s="11"/>
      <c r="D185" s="11"/>
      <c r="E185" s="11"/>
      <c r="F185" s="11"/>
      <c r="G185" s="11"/>
      <c r="H185" s="13"/>
      <c r="I185" s="13">
        <f t="shared" si="6"/>
        <v>0</v>
      </c>
      <c r="J185" s="13">
        <f t="shared" si="7"/>
        <v>0</v>
      </c>
      <c r="K185" s="13">
        <f t="shared" si="8"/>
        <v>0</v>
      </c>
    </row>
    <row r="186" spans="1:11" x14ac:dyDescent="0.25">
      <c r="A186" s="5"/>
      <c r="B186" s="6" t="s">
        <v>280</v>
      </c>
      <c r="C186" s="7">
        <v>7297</v>
      </c>
      <c r="D186" s="7">
        <v>645.12</v>
      </c>
      <c r="E186" s="7">
        <v>1543.94</v>
      </c>
      <c r="F186" s="7">
        <v>5753.06</v>
      </c>
      <c r="G186" s="7">
        <v>21.15</v>
      </c>
      <c r="H186" s="13">
        <f>H184</f>
        <v>0</v>
      </c>
      <c r="I186" s="13">
        <f t="shared" si="6"/>
        <v>7297</v>
      </c>
      <c r="J186" s="13">
        <f t="shared" si="7"/>
        <v>10945.5</v>
      </c>
      <c r="K186" s="13">
        <f t="shared" si="8"/>
        <v>11602.23</v>
      </c>
    </row>
    <row r="187" spans="1:11" x14ac:dyDescent="0.25">
      <c r="A187" s="5"/>
      <c r="B187" s="6"/>
      <c r="C187" s="7"/>
      <c r="D187" s="7"/>
      <c r="E187" s="7"/>
      <c r="F187" s="7"/>
      <c r="G187" s="7"/>
      <c r="H187" s="13"/>
      <c r="I187" s="13">
        <f t="shared" si="6"/>
        <v>0</v>
      </c>
      <c r="J187" s="13">
        <f t="shared" si="7"/>
        <v>0</v>
      </c>
      <c r="K187" s="13">
        <f t="shared" si="8"/>
        <v>0</v>
      </c>
    </row>
    <row r="188" spans="1:11" x14ac:dyDescent="0.25">
      <c r="A188" s="5"/>
      <c r="B188" s="6" t="s">
        <v>281</v>
      </c>
      <c r="C188" s="7">
        <v>3422337</v>
      </c>
      <c r="D188" s="7">
        <v>240256.07</v>
      </c>
      <c r="E188" s="7">
        <v>1457324.59</v>
      </c>
      <c r="F188" s="7">
        <v>1965012.41</v>
      </c>
      <c r="G188" s="7">
        <v>42.58</v>
      </c>
      <c r="H188" s="13">
        <f>H140+H171+H180+H186</f>
        <v>1021968.64</v>
      </c>
      <c r="I188" s="13">
        <f t="shared" si="6"/>
        <v>4444305.6399999997</v>
      </c>
      <c r="J188" s="13">
        <f>J140+J171+J180+J186</f>
        <v>8861005.5</v>
      </c>
      <c r="K188" s="13">
        <f>K140+K171+K180+K186</f>
        <v>6431865.8300000001</v>
      </c>
    </row>
    <row r="189" spans="1:11" x14ac:dyDescent="0.25">
      <c r="A189" s="5"/>
      <c r="B189" s="6"/>
      <c r="C189" s="7"/>
      <c r="D189" s="7"/>
      <c r="E189" s="7"/>
      <c r="F189" s="7"/>
      <c r="G189" s="7"/>
      <c r="H189" s="13"/>
      <c r="I189" s="13">
        <f t="shared" si="6"/>
        <v>0</v>
      </c>
      <c r="J189" s="13">
        <f t="shared" si="7"/>
        <v>0</v>
      </c>
      <c r="K189" s="13">
        <f t="shared" si="8"/>
        <v>0</v>
      </c>
    </row>
    <row r="190" spans="1:11" x14ac:dyDescent="0.25">
      <c r="A190" s="5"/>
      <c r="B190" s="6" t="s">
        <v>508</v>
      </c>
      <c r="C190" s="7"/>
      <c r="D190" s="7"/>
      <c r="E190" s="7"/>
      <c r="F190" s="7"/>
      <c r="G190" s="7"/>
      <c r="H190" s="13"/>
      <c r="I190" s="13">
        <f t="shared" si="6"/>
        <v>0</v>
      </c>
      <c r="J190" s="13">
        <f t="shared" si="7"/>
        <v>0</v>
      </c>
      <c r="K190" s="13">
        <f t="shared" si="8"/>
        <v>0</v>
      </c>
    </row>
    <row r="191" spans="1:11" x14ac:dyDescent="0.25">
      <c r="A191" s="5"/>
      <c r="B191" s="6" t="s">
        <v>8</v>
      </c>
      <c r="C191" s="7"/>
      <c r="D191" s="7"/>
      <c r="E191" s="7"/>
      <c r="F191" s="7"/>
      <c r="G191" s="7"/>
      <c r="H191" s="13"/>
      <c r="I191" s="13">
        <f t="shared" si="6"/>
        <v>0</v>
      </c>
      <c r="J191" s="13">
        <f t="shared" si="7"/>
        <v>0</v>
      </c>
      <c r="K191" s="13">
        <f t="shared" si="8"/>
        <v>0</v>
      </c>
    </row>
    <row r="192" spans="1:11" x14ac:dyDescent="0.25">
      <c r="A192" s="5"/>
      <c r="B192" s="6" t="s">
        <v>9</v>
      </c>
      <c r="C192" s="7"/>
      <c r="D192" s="7"/>
      <c r="E192" s="7"/>
      <c r="F192" s="7"/>
      <c r="G192" s="7"/>
      <c r="H192" s="13"/>
      <c r="I192" s="13">
        <f t="shared" si="6"/>
        <v>0</v>
      </c>
      <c r="J192" s="13">
        <f t="shared" si="7"/>
        <v>0</v>
      </c>
      <c r="K192" s="13">
        <f t="shared" si="8"/>
        <v>0</v>
      </c>
    </row>
    <row r="193" spans="1:11" x14ac:dyDescent="0.25">
      <c r="A193" s="5"/>
      <c r="B193" s="6" t="s">
        <v>54</v>
      </c>
      <c r="C193" s="7"/>
      <c r="D193" s="7"/>
      <c r="E193" s="7"/>
      <c r="F193" s="7"/>
      <c r="G193" s="7"/>
      <c r="H193" s="13"/>
      <c r="I193" s="13">
        <f t="shared" si="6"/>
        <v>0</v>
      </c>
      <c r="J193" s="13">
        <f t="shared" si="7"/>
        <v>0</v>
      </c>
      <c r="K193" s="13">
        <f t="shared" si="8"/>
        <v>0</v>
      </c>
    </row>
    <row r="194" spans="1:11" x14ac:dyDescent="0.25">
      <c r="A194" s="9"/>
      <c r="B194" s="10"/>
      <c r="C194" s="11"/>
      <c r="D194" s="11"/>
      <c r="E194" s="11"/>
      <c r="F194" s="11"/>
      <c r="G194" s="11"/>
      <c r="H194" s="13"/>
      <c r="I194" s="13">
        <f t="shared" si="6"/>
        <v>0</v>
      </c>
      <c r="J194" s="13">
        <f t="shared" si="7"/>
        <v>0</v>
      </c>
      <c r="K194" s="13">
        <f t="shared" si="8"/>
        <v>0</v>
      </c>
    </row>
    <row r="195" spans="1:11" x14ac:dyDescent="0.25">
      <c r="A195" s="9" t="s">
        <v>509</v>
      </c>
      <c r="B195" s="10" t="s">
        <v>61</v>
      </c>
      <c r="C195" s="11">
        <v>-34281</v>
      </c>
      <c r="D195" s="11">
        <v>0</v>
      </c>
      <c r="E195" s="11">
        <v>0</v>
      </c>
      <c r="F195" s="11">
        <v>-34281</v>
      </c>
      <c r="G195" s="11">
        <v>0</v>
      </c>
      <c r="H195" s="13"/>
      <c r="I195" s="13">
        <f t="shared" si="6"/>
        <v>-34281</v>
      </c>
      <c r="J195" s="13">
        <f t="shared" si="7"/>
        <v>-51421.5</v>
      </c>
      <c r="K195" s="13">
        <f t="shared" si="8"/>
        <v>-54506.79</v>
      </c>
    </row>
    <row r="196" spans="1:11" x14ac:dyDescent="0.25">
      <c r="A196" s="9"/>
      <c r="B196" s="10"/>
      <c r="C196" s="11"/>
      <c r="D196" s="11"/>
      <c r="E196" s="11"/>
      <c r="F196" s="11"/>
      <c r="G196" s="11"/>
      <c r="H196" s="13"/>
      <c r="I196" s="13">
        <f t="shared" si="6"/>
        <v>0</v>
      </c>
      <c r="J196" s="13">
        <f t="shared" si="7"/>
        <v>0</v>
      </c>
      <c r="K196" s="13">
        <f t="shared" si="8"/>
        <v>0</v>
      </c>
    </row>
    <row r="197" spans="1:11" x14ac:dyDescent="0.25">
      <c r="A197" s="5"/>
      <c r="B197" s="6" t="s">
        <v>62</v>
      </c>
      <c r="C197" s="7">
        <v>-34281</v>
      </c>
      <c r="D197" s="7">
        <v>0</v>
      </c>
      <c r="E197" s="7">
        <v>0</v>
      </c>
      <c r="F197" s="7">
        <v>-34281</v>
      </c>
      <c r="G197" s="7">
        <v>0</v>
      </c>
      <c r="H197" s="13">
        <f>H195</f>
        <v>0</v>
      </c>
      <c r="I197" s="13">
        <f t="shared" si="6"/>
        <v>-34281</v>
      </c>
      <c r="J197" s="13">
        <f t="shared" si="7"/>
        <v>-51421.5</v>
      </c>
      <c r="K197" s="13">
        <f t="shared" si="8"/>
        <v>-54506.79</v>
      </c>
    </row>
    <row r="198" spans="1:11" x14ac:dyDescent="0.25">
      <c r="A198" s="9"/>
      <c r="B198" s="10"/>
      <c r="C198" s="11"/>
      <c r="D198" s="11"/>
      <c r="E198" s="11"/>
      <c r="F198" s="11"/>
      <c r="G198" s="11"/>
      <c r="H198" s="13"/>
      <c r="I198" s="13">
        <f t="shared" si="6"/>
        <v>0</v>
      </c>
      <c r="J198" s="13">
        <f t="shared" si="7"/>
        <v>0</v>
      </c>
      <c r="K198" s="13">
        <f t="shared" si="8"/>
        <v>0</v>
      </c>
    </row>
    <row r="199" spans="1:11" x14ac:dyDescent="0.25">
      <c r="A199" s="5"/>
      <c r="B199" s="6" t="s">
        <v>69</v>
      </c>
      <c r="C199" s="7"/>
      <c r="D199" s="7"/>
      <c r="E199" s="7"/>
      <c r="F199" s="7"/>
      <c r="G199" s="7"/>
      <c r="H199" s="13"/>
      <c r="I199" s="13">
        <f t="shared" si="6"/>
        <v>0</v>
      </c>
      <c r="J199" s="13">
        <f t="shared" si="7"/>
        <v>0</v>
      </c>
      <c r="K199" s="13">
        <f t="shared" si="8"/>
        <v>0</v>
      </c>
    </row>
    <row r="200" spans="1:11" x14ac:dyDescent="0.25">
      <c r="A200" s="9"/>
      <c r="B200" s="10"/>
      <c r="C200" s="11"/>
      <c r="D200" s="11"/>
      <c r="E200" s="11"/>
      <c r="F200" s="11"/>
      <c r="G200" s="11"/>
      <c r="H200" s="13"/>
      <c r="I200" s="13">
        <f t="shared" si="6"/>
        <v>0</v>
      </c>
      <c r="J200" s="13">
        <f t="shared" si="7"/>
        <v>0</v>
      </c>
      <c r="K200" s="13">
        <f t="shared" si="8"/>
        <v>0</v>
      </c>
    </row>
    <row r="201" spans="1:11" x14ac:dyDescent="0.25">
      <c r="A201" s="9" t="s">
        <v>510</v>
      </c>
      <c r="B201" s="10" t="s">
        <v>74</v>
      </c>
      <c r="C201" s="11">
        <v>-15000000</v>
      </c>
      <c r="D201" s="11">
        <v>0</v>
      </c>
      <c r="E201" s="11">
        <v>0</v>
      </c>
      <c r="F201" s="11">
        <v>-15000000</v>
      </c>
      <c r="G201" s="11">
        <v>0</v>
      </c>
      <c r="H201" s="13"/>
      <c r="I201" s="13">
        <f t="shared" si="6"/>
        <v>-15000000</v>
      </c>
      <c r="J201" s="13">
        <v>-15000000</v>
      </c>
      <c r="K201" s="13">
        <v>-15000000</v>
      </c>
    </row>
    <row r="202" spans="1:11" x14ac:dyDescent="0.25">
      <c r="A202" s="9"/>
      <c r="B202" s="10"/>
      <c r="C202" s="11"/>
      <c r="D202" s="11"/>
      <c r="E202" s="11"/>
      <c r="F202" s="11"/>
      <c r="G202" s="11"/>
      <c r="H202" s="13"/>
      <c r="I202" s="13">
        <f t="shared" si="6"/>
        <v>0</v>
      </c>
      <c r="J202" s="13">
        <f t="shared" si="7"/>
        <v>0</v>
      </c>
      <c r="K202" s="13">
        <f t="shared" si="8"/>
        <v>0</v>
      </c>
    </row>
    <row r="203" spans="1:11" x14ac:dyDescent="0.25">
      <c r="A203" s="5"/>
      <c r="B203" s="6" t="s">
        <v>76</v>
      </c>
      <c r="C203" s="7">
        <v>-15000000</v>
      </c>
      <c r="D203" s="7">
        <v>0</v>
      </c>
      <c r="E203" s="7">
        <v>0</v>
      </c>
      <c r="F203" s="7">
        <v>-15000000</v>
      </c>
      <c r="G203" s="7">
        <v>0</v>
      </c>
      <c r="H203" s="13">
        <f>H201</f>
        <v>0</v>
      </c>
      <c r="I203" s="13">
        <f t="shared" si="6"/>
        <v>-15000000</v>
      </c>
      <c r="J203" s="13">
        <f>J201</f>
        <v>-15000000</v>
      </c>
      <c r="K203" s="13">
        <f>K201</f>
        <v>-15000000</v>
      </c>
    </row>
    <row r="204" spans="1:11" x14ac:dyDescent="0.25">
      <c r="A204" s="5"/>
      <c r="B204" s="6"/>
      <c r="C204" s="7"/>
      <c r="D204" s="7"/>
      <c r="E204" s="7"/>
      <c r="F204" s="7"/>
      <c r="G204" s="7"/>
      <c r="H204" s="13"/>
      <c r="I204" s="13">
        <f t="shared" si="6"/>
        <v>0</v>
      </c>
      <c r="J204" s="13">
        <f t="shared" si="7"/>
        <v>0</v>
      </c>
      <c r="K204" s="13">
        <f t="shared" si="8"/>
        <v>0</v>
      </c>
    </row>
    <row r="205" spans="1:11" x14ac:dyDescent="0.25">
      <c r="A205" s="5"/>
      <c r="B205" s="6" t="s">
        <v>80</v>
      </c>
      <c r="C205" s="7"/>
      <c r="D205" s="7"/>
      <c r="E205" s="7"/>
      <c r="F205" s="7"/>
      <c r="G205" s="7"/>
      <c r="H205" s="13"/>
      <c r="I205" s="13">
        <f t="shared" si="6"/>
        <v>0</v>
      </c>
      <c r="J205" s="13">
        <f t="shared" si="7"/>
        <v>0</v>
      </c>
      <c r="K205" s="13">
        <f t="shared" si="8"/>
        <v>0</v>
      </c>
    </row>
    <row r="206" spans="1:11" x14ac:dyDescent="0.25">
      <c r="A206" s="9"/>
      <c r="B206" s="10"/>
      <c r="C206" s="11"/>
      <c r="D206" s="11"/>
      <c r="E206" s="11"/>
      <c r="F206" s="11"/>
      <c r="G206" s="11"/>
      <c r="H206" s="13"/>
      <c r="I206" s="13">
        <f t="shared" si="6"/>
        <v>0</v>
      </c>
      <c r="J206" s="13">
        <f t="shared" ref="J206:J269" si="9">I206*6/12+I206</f>
        <v>0</v>
      </c>
      <c r="K206" s="13">
        <f t="shared" ref="K206:K269" si="10">J206*6/100+J206</f>
        <v>0</v>
      </c>
    </row>
    <row r="207" spans="1:11" x14ac:dyDescent="0.25">
      <c r="A207" s="9" t="s">
        <v>511</v>
      </c>
      <c r="B207" s="10" t="s">
        <v>81</v>
      </c>
      <c r="C207" s="11">
        <v>-4394</v>
      </c>
      <c r="D207" s="11">
        <v>0</v>
      </c>
      <c r="E207" s="11">
        <v>0</v>
      </c>
      <c r="F207" s="11">
        <v>-4394</v>
      </c>
      <c r="G207" s="11">
        <v>0</v>
      </c>
      <c r="H207" s="13"/>
      <c r="I207" s="13">
        <f t="shared" si="6"/>
        <v>-4394</v>
      </c>
      <c r="J207" s="13">
        <f t="shared" si="9"/>
        <v>-6591</v>
      </c>
      <c r="K207" s="13">
        <f t="shared" si="10"/>
        <v>-6986.46</v>
      </c>
    </row>
    <row r="208" spans="1:11" x14ac:dyDescent="0.25">
      <c r="A208" s="9" t="s">
        <v>512</v>
      </c>
      <c r="B208" s="10" t="s">
        <v>84</v>
      </c>
      <c r="C208" s="11">
        <v>-38836</v>
      </c>
      <c r="D208" s="11">
        <v>0</v>
      </c>
      <c r="E208" s="11">
        <v>0</v>
      </c>
      <c r="F208" s="11">
        <v>-38836</v>
      </c>
      <c r="G208" s="11">
        <v>0</v>
      </c>
      <c r="H208" s="13"/>
      <c r="I208" s="13">
        <f t="shared" ref="I208:I271" si="11">C208+H208</f>
        <v>-38836</v>
      </c>
      <c r="J208" s="13">
        <f t="shared" si="9"/>
        <v>-58254</v>
      </c>
      <c r="K208" s="13">
        <f t="shared" si="10"/>
        <v>-61749.24</v>
      </c>
    </row>
    <row r="209" spans="1:11" x14ac:dyDescent="0.25">
      <c r="A209" s="9" t="s">
        <v>513</v>
      </c>
      <c r="B209" s="10" t="s">
        <v>85</v>
      </c>
      <c r="C209" s="11">
        <v>-9907</v>
      </c>
      <c r="D209" s="11">
        <v>0</v>
      </c>
      <c r="E209" s="11">
        <v>0</v>
      </c>
      <c r="F209" s="11">
        <v>-9907</v>
      </c>
      <c r="G209" s="11">
        <v>0</v>
      </c>
      <c r="H209" s="13"/>
      <c r="I209" s="13">
        <f t="shared" si="11"/>
        <v>-9907</v>
      </c>
      <c r="J209" s="13">
        <f t="shared" si="9"/>
        <v>-14860.5</v>
      </c>
      <c r="K209" s="13">
        <f t="shared" si="10"/>
        <v>-15752.13</v>
      </c>
    </row>
    <row r="210" spans="1:11" x14ac:dyDescent="0.25">
      <c r="A210" s="9" t="s">
        <v>514</v>
      </c>
      <c r="B210" s="10" t="s">
        <v>86</v>
      </c>
      <c r="C210" s="11">
        <v>-4465</v>
      </c>
      <c r="D210" s="11">
        <v>0</v>
      </c>
      <c r="E210" s="11">
        <v>0</v>
      </c>
      <c r="F210" s="11">
        <v>-4465</v>
      </c>
      <c r="G210" s="11">
        <v>0</v>
      </c>
      <c r="H210" s="13"/>
      <c r="I210" s="13">
        <f t="shared" si="11"/>
        <v>-4465</v>
      </c>
      <c r="J210" s="13">
        <f t="shared" si="9"/>
        <v>-6697.5</v>
      </c>
      <c r="K210" s="13">
        <f t="shared" si="10"/>
        <v>-7099.35</v>
      </c>
    </row>
    <row r="211" spans="1:11" x14ac:dyDescent="0.25">
      <c r="A211" s="9" t="s">
        <v>515</v>
      </c>
      <c r="B211" s="10" t="s">
        <v>87</v>
      </c>
      <c r="C211" s="11">
        <v>-55809</v>
      </c>
      <c r="D211" s="11">
        <v>0</v>
      </c>
      <c r="E211" s="11">
        <v>0</v>
      </c>
      <c r="F211" s="11">
        <v>-55809</v>
      </c>
      <c r="G211" s="11">
        <v>0</v>
      </c>
      <c r="H211" s="13"/>
      <c r="I211" s="13">
        <f t="shared" si="11"/>
        <v>-55809</v>
      </c>
      <c r="J211" s="13">
        <f t="shared" si="9"/>
        <v>-83713.5</v>
      </c>
      <c r="K211" s="13">
        <f t="shared" si="10"/>
        <v>-88736.31</v>
      </c>
    </row>
    <row r="212" spans="1:11" x14ac:dyDescent="0.25">
      <c r="A212" s="9"/>
      <c r="B212" s="10"/>
      <c r="C212" s="11"/>
      <c r="D212" s="11"/>
      <c r="E212" s="11"/>
      <c r="F212" s="11"/>
      <c r="G212" s="11"/>
      <c r="H212" s="13"/>
      <c r="I212" s="13">
        <f t="shared" si="11"/>
        <v>0</v>
      </c>
      <c r="J212" s="13">
        <f t="shared" si="9"/>
        <v>0</v>
      </c>
      <c r="K212" s="13">
        <f t="shared" si="10"/>
        <v>0</v>
      </c>
    </row>
    <row r="213" spans="1:11" x14ac:dyDescent="0.25">
      <c r="A213" s="5"/>
      <c r="B213" s="6" t="s">
        <v>89</v>
      </c>
      <c r="C213" s="7">
        <v>-113411</v>
      </c>
      <c r="D213" s="7">
        <v>0</v>
      </c>
      <c r="E213" s="7">
        <v>0</v>
      </c>
      <c r="F213" s="7">
        <v>-113411</v>
      </c>
      <c r="G213" s="7">
        <v>0</v>
      </c>
      <c r="H213" s="13">
        <f>SUM(H207:H211)</f>
        <v>0</v>
      </c>
      <c r="I213" s="13">
        <f t="shared" si="11"/>
        <v>-113411</v>
      </c>
      <c r="J213" s="13">
        <f t="shared" si="9"/>
        <v>-170116.5</v>
      </c>
      <c r="K213" s="13">
        <f t="shared" si="10"/>
        <v>-180323.49</v>
      </c>
    </row>
    <row r="214" spans="1:11" x14ac:dyDescent="0.25">
      <c r="A214" s="5"/>
      <c r="B214" s="6"/>
      <c r="C214" s="7"/>
      <c r="D214" s="7"/>
      <c r="E214" s="7"/>
      <c r="F214" s="7"/>
      <c r="G214" s="7"/>
      <c r="H214" s="13"/>
      <c r="I214" s="13">
        <f t="shared" si="11"/>
        <v>0</v>
      </c>
      <c r="J214" s="13">
        <f t="shared" si="9"/>
        <v>0</v>
      </c>
      <c r="K214" s="13">
        <f t="shared" si="10"/>
        <v>0</v>
      </c>
    </row>
    <row r="215" spans="1:11" x14ac:dyDescent="0.25">
      <c r="A215" s="5"/>
      <c r="B215" s="6" t="s">
        <v>90</v>
      </c>
      <c r="C215" s="7">
        <v>-15147692</v>
      </c>
      <c r="D215" s="7">
        <v>0</v>
      </c>
      <c r="E215" s="7">
        <v>0</v>
      </c>
      <c r="F215" s="7">
        <v>-15147692</v>
      </c>
      <c r="G215" s="7">
        <v>0</v>
      </c>
      <c r="H215" s="13">
        <f>H203+H213</f>
        <v>0</v>
      </c>
      <c r="I215" s="13">
        <f t="shared" si="11"/>
        <v>-15147692</v>
      </c>
      <c r="J215" s="13">
        <f>J197+J203+J213</f>
        <v>-15221538</v>
      </c>
      <c r="K215" s="13">
        <f>K197+K203+K213</f>
        <v>-15234830.279999999</v>
      </c>
    </row>
    <row r="216" spans="1:11" x14ac:dyDescent="0.25">
      <c r="A216" s="5"/>
      <c r="B216" s="6"/>
      <c r="C216" s="7"/>
      <c r="D216" s="7"/>
      <c r="E216" s="7"/>
      <c r="F216" s="7"/>
      <c r="G216" s="7"/>
      <c r="H216" s="13"/>
      <c r="I216" s="13">
        <f t="shared" si="11"/>
        <v>0</v>
      </c>
      <c r="J216" s="13">
        <f t="shared" si="9"/>
        <v>0</v>
      </c>
      <c r="K216" s="13">
        <f t="shared" si="10"/>
        <v>0</v>
      </c>
    </row>
    <row r="217" spans="1:11" x14ac:dyDescent="0.25">
      <c r="A217" s="5"/>
      <c r="B217" s="6" t="s">
        <v>91</v>
      </c>
      <c r="C217" s="7">
        <v>-15147692</v>
      </c>
      <c r="D217" s="7">
        <v>0</v>
      </c>
      <c r="E217" s="7">
        <v>0</v>
      </c>
      <c r="F217" s="7">
        <v>-15147692</v>
      </c>
      <c r="G217" s="7">
        <v>0</v>
      </c>
      <c r="H217" s="13">
        <f>H215+H197</f>
        <v>0</v>
      </c>
      <c r="I217" s="13">
        <f t="shared" si="11"/>
        <v>-15147692</v>
      </c>
      <c r="J217" s="13">
        <f>J197+J203+J213</f>
        <v>-15221538</v>
      </c>
      <c r="K217" s="13">
        <f>K197+K203+K213</f>
        <v>-15234830.279999999</v>
      </c>
    </row>
    <row r="218" spans="1:11" x14ac:dyDescent="0.25">
      <c r="A218" s="5"/>
      <c r="B218" s="6"/>
      <c r="C218" s="7"/>
      <c r="D218" s="7"/>
      <c r="E218" s="7"/>
      <c r="F218" s="7"/>
      <c r="G218" s="7"/>
      <c r="H218" s="13"/>
      <c r="I218" s="13">
        <f t="shared" si="11"/>
        <v>0</v>
      </c>
      <c r="J218" s="13">
        <f t="shared" si="9"/>
        <v>0</v>
      </c>
      <c r="K218" s="13">
        <f t="shared" si="10"/>
        <v>0</v>
      </c>
    </row>
    <row r="219" spans="1:11" x14ac:dyDescent="0.25">
      <c r="A219" s="5"/>
      <c r="B219" s="6" t="s">
        <v>92</v>
      </c>
      <c r="C219" s="7"/>
      <c r="D219" s="7"/>
      <c r="E219" s="7"/>
      <c r="F219" s="7"/>
      <c r="G219" s="7"/>
      <c r="H219" s="13"/>
      <c r="I219" s="13">
        <f t="shared" si="11"/>
        <v>0</v>
      </c>
      <c r="J219" s="13">
        <f t="shared" si="9"/>
        <v>0</v>
      </c>
      <c r="K219" s="13">
        <f t="shared" si="10"/>
        <v>0</v>
      </c>
    </row>
    <row r="220" spans="1:11" x14ac:dyDescent="0.25">
      <c r="A220" s="5"/>
      <c r="B220" s="6" t="s">
        <v>93</v>
      </c>
      <c r="C220" s="7"/>
      <c r="D220" s="7"/>
      <c r="E220" s="7"/>
      <c r="F220" s="7"/>
      <c r="G220" s="7"/>
      <c r="H220" s="13"/>
      <c r="I220" s="13">
        <f t="shared" si="11"/>
        <v>0</v>
      </c>
      <c r="J220" s="13">
        <f t="shared" si="9"/>
        <v>0</v>
      </c>
      <c r="K220" s="13">
        <f t="shared" si="10"/>
        <v>0</v>
      </c>
    </row>
    <row r="221" spans="1:11" x14ac:dyDescent="0.25">
      <c r="A221" s="5"/>
      <c r="B221" s="6" t="s">
        <v>128</v>
      </c>
      <c r="C221" s="7"/>
      <c r="D221" s="7"/>
      <c r="E221" s="7"/>
      <c r="F221" s="7"/>
      <c r="G221" s="7"/>
      <c r="H221" s="13"/>
      <c r="I221" s="13">
        <f t="shared" si="11"/>
        <v>0</v>
      </c>
      <c r="J221" s="13">
        <f t="shared" si="9"/>
        <v>0</v>
      </c>
      <c r="K221" s="13">
        <f t="shared" si="10"/>
        <v>0</v>
      </c>
    </row>
    <row r="222" spans="1:11" x14ac:dyDescent="0.25">
      <c r="A222" s="5"/>
      <c r="B222" s="6" t="s">
        <v>129</v>
      </c>
      <c r="C222" s="7"/>
      <c r="D222" s="7"/>
      <c r="E222" s="7"/>
      <c r="F222" s="7"/>
      <c r="G222" s="7"/>
      <c r="H222" s="13"/>
      <c r="I222" s="13">
        <f t="shared" si="11"/>
        <v>0</v>
      </c>
      <c r="J222" s="13">
        <f t="shared" si="9"/>
        <v>0</v>
      </c>
      <c r="K222" s="13">
        <f t="shared" si="10"/>
        <v>0</v>
      </c>
    </row>
    <row r="223" spans="1:11" x14ac:dyDescent="0.25">
      <c r="A223" s="9"/>
      <c r="B223" s="10"/>
      <c r="C223" s="11"/>
      <c r="D223" s="11"/>
      <c r="E223" s="11"/>
      <c r="F223" s="11"/>
      <c r="G223" s="11"/>
      <c r="H223" s="13"/>
      <c r="I223" s="13">
        <f t="shared" si="11"/>
        <v>0</v>
      </c>
      <c r="J223" s="13">
        <f t="shared" si="9"/>
        <v>0</v>
      </c>
      <c r="K223" s="13">
        <f t="shared" si="10"/>
        <v>0</v>
      </c>
    </row>
    <row r="224" spans="1:11" x14ac:dyDescent="0.25">
      <c r="A224" s="9" t="s">
        <v>516</v>
      </c>
      <c r="B224" s="10" t="s">
        <v>130</v>
      </c>
      <c r="C224" s="11">
        <v>917491</v>
      </c>
      <c r="D224" s="11">
        <v>75990.429999999993</v>
      </c>
      <c r="E224" s="11">
        <v>454613.26</v>
      </c>
      <c r="F224" s="11">
        <v>462877.74</v>
      </c>
      <c r="G224" s="11">
        <v>49.54</v>
      </c>
      <c r="H224" s="13"/>
      <c r="I224" s="13">
        <f t="shared" si="11"/>
        <v>917491</v>
      </c>
      <c r="J224" s="13">
        <f t="shared" si="9"/>
        <v>1376236.5</v>
      </c>
      <c r="K224" s="13">
        <f t="shared" si="10"/>
        <v>1458810.69</v>
      </c>
    </row>
    <row r="225" spans="1:11" x14ac:dyDescent="0.25">
      <c r="A225" s="9" t="s">
        <v>517</v>
      </c>
      <c r="B225" s="10" t="s">
        <v>131</v>
      </c>
      <c r="C225" s="11">
        <v>89709</v>
      </c>
      <c r="D225" s="11">
        <v>0</v>
      </c>
      <c r="E225" s="11">
        <v>27638.36</v>
      </c>
      <c r="F225" s="11">
        <v>62070.64</v>
      </c>
      <c r="G225" s="11">
        <v>30.8</v>
      </c>
      <c r="H225" s="13"/>
      <c r="I225" s="13">
        <f t="shared" si="11"/>
        <v>89709</v>
      </c>
      <c r="J225" s="13">
        <f t="shared" si="9"/>
        <v>134563.5</v>
      </c>
      <c r="K225" s="13">
        <f t="shared" si="10"/>
        <v>142637.31</v>
      </c>
    </row>
    <row r="226" spans="1:11" x14ac:dyDescent="0.25">
      <c r="A226" s="9" t="s">
        <v>518</v>
      </c>
      <c r="B226" s="10" t="s">
        <v>132</v>
      </c>
      <c r="C226" s="11">
        <v>38100</v>
      </c>
      <c r="D226" s="11">
        <v>3172.75</v>
      </c>
      <c r="E226" s="11">
        <v>19036.5</v>
      </c>
      <c r="F226" s="11">
        <v>19063.5</v>
      </c>
      <c r="G226" s="11">
        <v>49.96</v>
      </c>
      <c r="H226" s="13"/>
      <c r="I226" s="13">
        <f t="shared" si="11"/>
        <v>38100</v>
      </c>
      <c r="J226" s="13">
        <f t="shared" si="9"/>
        <v>57150</v>
      </c>
      <c r="K226" s="13">
        <f t="shared" si="10"/>
        <v>60579</v>
      </c>
    </row>
    <row r="227" spans="1:11" x14ac:dyDescent="0.25">
      <c r="A227" s="9" t="s">
        <v>519</v>
      </c>
      <c r="B227" s="10" t="s">
        <v>133</v>
      </c>
      <c r="C227" s="11">
        <v>6264</v>
      </c>
      <c r="D227" s="11">
        <v>0</v>
      </c>
      <c r="E227" s="11">
        <v>0</v>
      </c>
      <c r="F227" s="11">
        <v>6264</v>
      </c>
      <c r="G227" s="11">
        <v>0</v>
      </c>
      <c r="H227" s="13"/>
      <c r="I227" s="13">
        <f t="shared" si="11"/>
        <v>6264</v>
      </c>
      <c r="J227" s="13">
        <f t="shared" si="9"/>
        <v>9396</v>
      </c>
      <c r="K227" s="13">
        <f t="shared" si="10"/>
        <v>9959.76</v>
      </c>
    </row>
    <row r="228" spans="1:11" x14ac:dyDescent="0.25">
      <c r="A228" s="9" t="s">
        <v>520</v>
      </c>
      <c r="B228" s="10" t="s">
        <v>135</v>
      </c>
      <c r="C228" s="11">
        <v>28885</v>
      </c>
      <c r="D228" s="11">
        <v>0</v>
      </c>
      <c r="E228" s="11">
        <v>0</v>
      </c>
      <c r="F228" s="11">
        <v>28885</v>
      </c>
      <c r="G228" s="11">
        <v>0</v>
      </c>
      <c r="H228" s="13"/>
      <c r="I228" s="13">
        <f t="shared" si="11"/>
        <v>28885</v>
      </c>
      <c r="J228" s="13">
        <f t="shared" si="9"/>
        <v>43327.5</v>
      </c>
      <c r="K228" s="13">
        <f t="shared" si="10"/>
        <v>45927.15</v>
      </c>
    </row>
    <row r="229" spans="1:11" x14ac:dyDescent="0.25">
      <c r="A229" s="9" t="s">
        <v>521</v>
      </c>
      <c r="B229" s="10" t="s">
        <v>136</v>
      </c>
      <c r="C229" s="11">
        <v>219652</v>
      </c>
      <c r="D229" s="11">
        <v>18997.61</v>
      </c>
      <c r="E229" s="11">
        <v>113653.32</v>
      </c>
      <c r="F229" s="11">
        <v>105998.68</v>
      </c>
      <c r="G229" s="11">
        <v>51.74</v>
      </c>
      <c r="H229" s="13"/>
      <c r="I229" s="13">
        <f t="shared" si="11"/>
        <v>219652</v>
      </c>
      <c r="J229" s="13">
        <f t="shared" si="9"/>
        <v>329478</v>
      </c>
      <c r="K229" s="13">
        <f t="shared" si="10"/>
        <v>349246.68</v>
      </c>
    </row>
    <row r="230" spans="1:11" x14ac:dyDescent="0.25">
      <c r="A230" s="9" t="s">
        <v>522</v>
      </c>
      <c r="B230" s="10" t="s">
        <v>142</v>
      </c>
      <c r="C230" s="11">
        <v>15692</v>
      </c>
      <c r="D230" s="11">
        <v>1307.7</v>
      </c>
      <c r="E230" s="11">
        <v>7846.2</v>
      </c>
      <c r="F230" s="11">
        <v>7845.8</v>
      </c>
      <c r="G230" s="11">
        <v>50</v>
      </c>
      <c r="H230" s="13"/>
      <c r="I230" s="13">
        <f t="shared" si="11"/>
        <v>15692</v>
      </c>
      <c r="J230" s="13">
        <f t="shared" si="9"/>
        <v>23538</v>
      </c>
      <c r="K230" s="13">
        <f t="shared" si="10"/>
        <v>24950.28</v>
      </c>
    </row>
    <row r="231" spans="1:11" x14ac:dyDescent="0.25">
      <c r="A231" s="9"/>
      <c r="B231" s="10"/>
      <c r="C231" s="11"/>
      <c r="D231" s="11"/>
      <c r="E231" s="11"/>
      <c r="F231" s="11"/>
      <c r="G231" s="11"/>
      <c r="H231" s="13"/>
      <c r="I231" s="13">
        <f t="shared" si="11"/>
        <v>0</v>
      </c>
      <c r="J231" s="13">
        <f t="shared" si="9"/>
        <v>0</v>
      </c>
      <c r="K231" s="13">
        <f t="shared" si="10"/>
        <v>0</v>
      </c>
    </row>
    <row r="232" spans="1:11" x14ac:dyDescent="0.25">
      <c r="A232" s="5"/>
      <c r="B232" s="6" t="s">
        <v>143</v>
      </c>
      <c r="C232" s="7">
        <v>1315793</v>
      </c>
      <c r="D232" s="7">
        <v>99468.49</v>
      </c>
      <c r="E232" s="7">
        <v>622787.64</v>
      </c>
      <c r="F232" s="7">
        <v>693005.36</v>
      </c>
      <c r="G232" s="7">
        <v>47.33</v>
      </c>
      <c r="H232" s="13">
        <f>SUM(H224:H230)</f>
        <v>0</v>
      </c>
      <c r="I232" s="13">
        <f t="shared" si="11"/>
        <v>1315793</v>
      </c>
      <c r="J232" s="13">
        <f t="shared" si="9"/>
        <v>1973689.5</v>
      </c>
      <c r="K232" s="13">
        <f t="shared" si="10"/>
        <v>2092110.87</v>
      </c>
    </row>
    <row r="233" spans="1:11" x14ac:dyDescent="0.25">
      <c r="A233" s="5"/>
      <c r="B233" s="6"/>
      <c r="C233" s="7"/>
      <c r="D233" s="7"/>
      <c r="E233" s="7"/>
      <c r="F233" s="7"/>
      <c r="G233" s="7"/>
      <c r="H233" s="13"/>
      <c r="I233" s="13">
        <f t="shared" si="11"/>
        <v>0</v>
      </c>
      <c r="J233" s="13">
        <f t="shared" si="9"/>
        <v>0</v>
      </c>
      <c r="K233" s="13">
        <f t="shared" si="10"/>
        <v>0</v>
      </c>
    </row>
    <row r="234" spans="1:11" x14ac:dyDescent="0.25">
      <c r="A234" s="5"/>
      <c r="B234" s="6" t="s">
        <v>144</v>
      </c>
      <c r="C234" s="7"/>
      <c r="D234" s="7"/>
      <c r="E234" s="7"/>
      <c r="F234" s="7"/>
      <c r="G234" s="7"/>
      <c r="H234" s="13"/>
      <c r="I234" s="13">
        <f t="shared" si="11"/>
        <v>0</v>
      </c>
      <c r="J234" s="13">
        <f t="shared" si="9"/>
        <v>0</v>
      </c>
      <c r="K234" s="13">
        <f t="shared" si="10"/>
        <v>0</v>
      </c>
    </row>
    <row r="235" spans="1:11" x14ac:dyDescent="0.25">
      <c r="A235" s="9"/>
      <c r="B235" s="10"/>
      <c r="C235" s="11"/>
      <c r="D235" s="11"/>
      <c r="E235" s="11"/>
      <c r="F235" s="11"/>
      <c r="G235" s="11"/>
      <c r="H235" s="13"/>
      <c r="I235" s="13">
        <f t="shared" si="11"/>
        <v>0</v>
      </c>
      <c r="J235" s="13">
        <f t="shared" si="9"/>
        <v>0</v>
      </c>
      <c r="K235" s="13">
        <f t="shared" si="10"/>
        <v>0</v>
      </c>
    </row>
    <row r="236" spans="1:11" x14ac:dyDescent="0.25">
      <c r="A236" s="9" t="s">
        <v>523</v>
      </c>
      <c r="B236" s="10" t="s">
        <v>145</v>
      </c>
      <c r="C236" s="11">
        <v>152</v>
      </c>
      <c r="D236" s="11">
        <v>17.5</v>
      </c>
      <c r="E236" s="11">
        <v>105</v>
      </c>
      <c r="F236" s="11">
        <v>47</v>
      </c>
      <c r="G236" s="11">
        <v>69.069999999999993</v>
      </c>
      <c r="H236" s="13"/>
      <c r="I236" s="13">
        <f t="shared" si="11"/>
        <v>152</v>
      </c>
      <c r="J236" s="13">
        <f t="shared" si="9"/>
        <v>228</v>
      </c>
      <c r="K236" s="13">
        <f t="shared" si="10"/>
        <v>241.68</v>
      </c>
    </row>
    <row r="237" spans="1:11" x14ac:dyDescent="0.25">
      <c r="A237" s="9" t="s">
        <v>524</v>
      </c>
      <c r="B237" s="10" t="s">
        <v>146</v>
      </c>
      <c r="C237" s="11">
        <v>67190</v>
      </c>
      <c r="D237" s="11">
        <v>4063.8</v>
      </c>
      <c r="E237" s="11">
        <v>22603.8</v>
      </c>
      <c r="F237" s="11">
        <v>44586.2</v>
      </c>
      <c r="G237" s="11">
        <v>33.64</v>
      </c>
      <c r="H237" s="13"/>
      <c r="I237" s="13">
        <f t="shared" si="11"/>
        <v>67190</v>
      </c>
      <c r="J237" s="13">
        <f t="shared" si="9"/>
        <v>100785</v>
      </c>
      <c r="K237" s="13">
        <f t="shared" si="10"/>
        <v>106832.1</v>
      </c>
    </row>
    <row r="238" spans="1:11" x14ac:dyDescent="0.25">
      <c r="A238" s="9" t="s">
        <v>525</v>
      </c>
      <c r="B238" s="10" t="s">
        <v>147</v>
      </c>
      <c r="C238" s="11">
        <v>193294</v>
      </c>
      <c r="D238" s="11">
        <v>13678.27</v>
      </c>
      <c r="E238" s="11">
        <v>81830.36</v>
      </c>
      <c r="F238" s="11">
        <v>111463.64</v>
      </c>
      <c r="G238" s="11">
        <v>42.33</v>
      </c>
      <c r="H238" s="13"/>
      <c r="I238" s="13">
        <f t="shared" si="11"/>
        <v>193294</v>
      </c>
      <c r="J238" s="13">
        <f t="shared" si="9"/>
        <v>289941</v>
      </c>
      <c r="K238" s="13">
        <f t="shared" si="10"/>
        <v>307337.46000000002</v>
      </c>
    </row>
    <row r="239" spans="1:11" x14ac:dyDescent="0.25">
      <c r="A239" s="9" t="s">
        <v>526</v>
      </c>
      <c r="B239" s="10" t="s">
        <v>148</v>
      </c>
      <c r="C239" s="11">
        <v>5353</v>
      </c>
      <c r="D239" s="11">
        <v>297.44</v>
      </c>
      <c r="E239" s="11">
        <v>1784.64</v>
      </c>
      <c r="F239" s="11">
        <v>3568.36</v>
      </c>
      <c r="G239" s="11">
        <v>33.33</v>
      </c>
      <c r="H239" s="13"/>
      <c r="I239" s="13">
        <f t="shared" si="11"/>
        <v>5353</v>
      </c>
      <c r="J239" s="13">
        <f t="shared" si="9"/>
        <v>8029.5</v>
      </c>
      <c r="K239" s="13">
        <f t="shared" si="10"/>
        <v>8511.27</v>
      </c>
    </row>
    <row r="240" spans="1:11" x14ac:dyDescent="0.25">
      <c r="A240" s="9"/>
      <c r="B240" s="10"/>
      <c r="C240" s="11"/>
      <c r="D240" s="11"/>
      <c r="E240" s="11"/>
      <c r="F240" s="11"/>
      <c r="G240" s="11"/>
      <c r="H240" s="13"/>
      <c r="I240" s="13">
        <f t="shared" si="11"/>
        <v>0</v>
      </c>
      <c r="J240" s="13">
        <f t="shared" si="9"/>
        <v>0</v>
      </c>
      <c r="K240" s="13">
        <f t="shared" si="10"/>
        <v>0</v>
      </c>
    </row>
    <row r="241" spans="1:11" x14ac:dyDescent="0.25">
      <c r="A241" s="5"/>
      <c r="B241" s="6" t="s">
        <v>149</v>
      </c>
      <c r="C241" s="7">
        <v>265989</v>
      </c>
      <c r="D241" s="7">
        <v>18057.009999999998</v>
      </c>
      <c r="E241" s="7">
        <v>106323.8</v>
      </c>
      <c r="F241" s="7">
        <v>159665.20000000001</v>
      </c>
      <c r="G241" s="7">
        <v>39.97</v>
      </c>
      <c r="H241" s="13">
        <f>SUM(H236:H239)</f>
        <v>0</v>
      </c>
      <c r="I241" s="13">
        <f t="shared" si="11"/>
        <v>265989</v>
      </c>
      <c r="J241" s="13">
        <f t="shared" si="9"/>
        <v>398983.5</v>
      </c>
      <c r="K241" s="13">
        <f t="shared" si="10"/>
        <v>422922.51</v>
      </c>
    </row>
    <row r="242" spans="1:11" x14ac:dyDescent="0.25">
      <c r="A242" s="5"/>
      <c r="B242" s="6"/>
      <c r="C242" s="7"/>
      <c r="D242" s="7"/>
      <c r="E242" s="7"/>
      <c r="F242" s="7"/>
      <c r="G242" s="7"/>
      <c r="H242" s="13"/>
      <c r="I242" s="13">
        <f t="shared" si="11"/>
        <v>0</v>
      </c>
      <c r="J242" s="13">
        <f t="shared" si="9"/>
        <v>0</v>
      </c>
      <c r="K242" s="13">
        <f t="shared" si="10"/>
        <v>0</v>
      </c>
    </row>
    <row r="243" spans="1:11" x14ac:dyDescent="0.25">
      <c r="A243" s="5"/>
      <c r="B243" s="6" t="s">
        <v>150</v>
      </c>
      <c r="C243" s="7"/>
      <c r="D243" s="7"/>
      <c r="E243" s="7"/>
      <c r="F243" s="7"/>
      <c r="G243" s="7"/>
      <c r="H243" s="13"/>
      <c r="I243" s="13">
        <f t="shared" si="11"/>
        <v>0</v>
      </c>
      <c r="J243" s="13">
        <f t="shared" si="9"/>
        <v>0</v>
      </c>
      <c r="K243" s="13">
        <f t="shared" si="10"/>
        <v>0</v>
      </c>
    </row>
    <row r="244" spans="1:11" x14ac:dyDescent="0.25">
      <c r="A244" s="9"/>
      <c r="B244" s="10"/>
      <c r="C244" s="11"/>
      <c r="D244" s="11"/>
      <c r="E244" s="11"/>
      <c r="F244" s="11"/>
      <c r="G244" s="11"/>
      <c r="H244" s="13"/>
      <c r="I244" s="13">
        <f t="shared" si="11"/>
        <v>0</v>
      </c>
      <c r="J244" s="13">
        <f t="shared" si="9"/>
        <v>0</v>
      </c>
      <c r="K244" s="13">
        <f t="shared" si="10"/>
        <v>0</v>
      </c>
    </row>
    <row r="245" spans="1:11" x14ac:dyDescent="0.25">
      <c r="A245" s="9" t="s">
        <v>527</v>
      </c>
      <c r="B245" s="10" t="s">
        <v>151</v>
      </c>
      <c r="C245" s="11">
        <v>587</v>
      </c>
      <c r="D245" s="11">
        <v>0</v>
      </c>
      <c r="E245" s="11">
        <v>0</v>
      </c>
      <c r="F245" s="11">
        <v>587</v>
      </c>
      <c r="G245" s="11">
        <v>0</v>
      </c>
      <c r="H245" s="13"/>
      <c r="I245" s="13">
        <f t="shared" si="11"/>
        <v>587</v>
      </c>
      <c r="J245" s="13">
        <f t="shared" si="9"/>
        <v>880.5</v>
      </c>
      <c r="K245" s="13">
        <f t="shared" si="10"/>
        <v>933.33</v>
      </c>
    </row>
    <row r="246" spans="1:11" x14ac:dyDescent="0.25">
      <c r="A246" s="9" t="s">
        <v>528</v>
      </c>
      <c r="B246" s="10" t="s">
        <v>152</v>
      </c>
      <c r="C246" s="11">
        <v>183</v>
      </c>
      <c r="D246" s="11">
        <v>0</v>
      </c>
      <c r="E246" s="11">
        <v>0</v>
      </c>
      <c r="F246" s="11">
        <v>183</v>
      </c>
      <c r="G246" s="11">
        <v>0</v>
      </c>
      <c r="H246" s="13"/>
      <c r="I246" s="13">
        <f t="shared" si="11"/>
        <v>183</v>
      </c>
      <c r="J246" s="13">
        <f t="shared" si="9"/>
        <v>274.5</v>
      </c>
      <c r="K246" s="13">
        <f t="shared" si="10"/>
        <v>290.97000000000003</v>
      </c>
    </row>
    <row r="247" spans="1:11" x14ac:dyDescent="0.25">
      <c r="A247" s="9" t="s">
        <v>529</v>
      </c>
      <c r="B247" s="10" t="s">
        <v>153</v>
      </c>
      <c r="C247" s="11">
        <v>7287</v>
      </c>
      <c r="D247" s="11">
        <v>0</v>
      </c>
      <c r="E247" s="11">
        <v>0</v>
      </c>
      <c r="F247" s="11">
        <v>7287</v>
      </c>
      <c r="G247" s="11">
        <v>0</v>
      </c>
      <c r="H247" s="13"/>
      <c r="I247" s="13">
        <f t="shared" si="11"/>
        <v>7287</v>
      </c>
      <c r="J247" s="13">
        <f t="shared" si="9"/>
        <v>10930.5</v>
      </c>
      <c r="K247" s="13">
        <f t="shared" si="10"/>
        <v>11586.33</v>
      </c>
    </row>
    <row r="248" spans="1:11" x14ac:dyDescent="0.25">
      <c r="A248" s="9"/>
      <c r="B248" s="10"/>
      <c r="C248" s="11"/>
      <c r="D248" s="11"/>
      <c r="E248" s="11"/>
      <c r="F248" s="11"/>
      <c r="G248" s="11"/>
      <c r="H248" s="13"/>
      <c r="I248" s="13">
        <f t="shared" si="11"/>
        <v>0</v>
      </c>
      <c r="J248" s="13">
        <f t="shared" si="9"/>
        <v>0</v>
      </c>
      <c r="K248" s="13">
        <f t="shared" si="10"/>
        <v>0</v>
      </c>
    </row>
    <row r="249" spans="1:11" x14ac:dyDescent="0.25">
      <c r="A249" s="5"/>
      <c r="B249" s="6" t="s">
        <v>154</v>
      </c>
      <c r="C249" s="7">
        <v>8057</v>
      </c>
      <c r="D249" s="7">
        <v>0</v>
      </c>
      <c r="E249" s="7">
        <v>0</v>
      </c>
      <c r="F249" s="7">
        <v>8057</v>
      </c>
      <c r="G249" s="7">
        <v>0</v>
      </c>
      <c r="H249" s="13">
        <f>SUM(H245:H247)</f>
        <v>0</v>
      </c>
      <c r="I249" s="13">
        <f t="shared" si="11"/>
        <v>8057</v>
      </c>
      <c r="J249" s="13">
        <f t="shared" si="9"/>
        <v>12085.5</v>
      </c>
      <c r="K249" s="13">
        <f t="shared" si="10"/>
        <v>12810.63</v>
      </c>
    </row>
    <row r="250" spans="1:11" x14ac:dyDescent="0.25">
      <c r="A250" s="5"/>
      <c r="B250" s="6"/>
      <c r="C250" s="7"/>
      <c r="D250" s="7"/>
      <c r="E250" s="7"/>
      <c r="F250" s="7"/>
      <c r="G250" s="7"/>
      <c r="H250" s="13"/>
      <c r="I250" s="13">
        <f t="shared" si="11"/>
        <v>0</v>
      </c>
      <c r="J250" s="13">
        <f t="shared" si="9"/>
        <v>0</v>
      </c>
      <c r="K250" s="13">
        <f t="shared" si="10"/>
        <v>0</v>
      </c>
    </row>
    <row r="251" spans="1:11" x14ac:dyDescent="0.25">
      <c r="A251" s="5"/>
      <c r="B251" s="6" t="s">
        <v>155</v>
      </c>
      <c r="C251" s="7">
        <v>1589839</v>
      </c>
      <c r="D251" s="7">
        <v>117525.5</v>
      </c>
      <c r="E251" s="7">
        <v>729111.44</v>
      </c>
      <c r="F251" s="7">
        <v>860727.56</v>
      </c>
      <c r="G251" s="7">
        <v>45.86</v>
      </c>
      <c r="H251" s="13">
        <f>H232+H241+H249</f>
        <v>0</v>
      </c>
      <c r="I251" s="13">
        <f t="shared" si="11"/>
        <v>1589839</v>
      </c>
      <c r="J251" s="13">
        <f t="shared" si="9"/>
        <v>2384758.5</v>
      </c>
      <c r="K251" s="13">
        <f t="shared" si="10"/>
        <v>2527844.0099999998</v>
      </c>
    </row>
    <row r="252" spans="1:11" x14ac:dyDescent="0.25">
      <c r="A252" s="5"/>
      <c r="B252" s="6"/>
      <c r="C252" s="7"/>
      <c r="D252" s="7"/>
      <c r="E252" s="7"/>
      <c r="F252" s="7"/>
      <c r="G252" s="7"/>
      <c r="H252" s="13"/>
      <c r="I252" s="13">
        <f t="shared" si="11"/>
        <v>0</v>
      </c>
      <c r="J252" s="13">
        <f t="shared" si="9"/>
        <v>0</v>
      </c>
      <c r="K252" s="13">
        <f t="shared" si="10"/>
        <v>0</v>
      </c>
    </row>
    <row r="253" spans="1:11" x14ac:dyDescent="0.25">
      <c r="A253" s="5"/>
      <c r="B253" s="6" t="s">
        <v>156</v>
      </c>
      <c r="C253" s="7">
        <v>1589839</v>
      </c>
      <c r="D253" s="7">
        <v>117525.5</v>
      </c>
      <c r="E253" s="7">
        <v>729111.44</v>
      </c>
      <c r="F253" s="7">
        <v>860727.56</v>
      </c>
      <c r="G253" s="7">
        <v>45.86</v>
      </c>
      <c r="H253" s="13">
        <f>H251</f>
        <v>0</v>
      </c>
      <c r="I253" s="13">
        <f t="shared" si="11"/>
        <v>1589839</v>
      </c>
      <c r="J253" s="13">
        <f t="shared" si="9"/>
        <v>2384758.5</v>
      </c>
      <c r="K253" s="13">
        <f t="shared" si="10"/>
        <v>2527844.0099999998</v>
      </c>
    </row>
    <row r="254" spans="1:11" x14ac:dyDescent="0.25">
      <c r="A254" s="5"/>
      <c r="B254" s="6"/>
      <c r="C254" s="7"/>
      <c r="D254" s="7"/>
      <c r="E254" s="7"/>
      <c r="F254" s="7"/>
      <c r="G254" s="7"/>
      <c r="H254" s="13"/>
      <c r="I254" s="13">
        <f t="shared" si="11"/>
        <v>0</v>
      </c>
      <c r="J254" s="13">
        <f t="shared" si="9"/>
        <v>0</v>
      </c>
      <c r="K254" s="13">
        <f t="shared" si="10"/>
        <v>0</v>
      </c>
    </row>
    <row r="255" spans="1:11" x14ac:dyDescent="0.25">
      <c r="A255" s="5"/>
      <c r="B255" s="6" t="s">
        <v>218</v>
      </c>
      <c r="C255" s="7"/>
      <c r="D255" s="7"/>
      <c r="E255" s="7"/>
      <c r="F255" s="7"/>
      <c r="G255" s="7"/>
      <c r="H255" s="13"/>
      <c r="I255" s="13">
        <f t="shared" si="11"/>
        <v>0</v>
      </c>
      <c r="J255" s="13">
        <f t="shared" si="9"/>
        <v>0</v>
      </c>
      <c r="K255" s="13">
        <f t="shared" si="10"/>
        <v>0</v>
      </c>
    </row>
    <row r="256" spans="1:11" x14ac:dyDescent="0.25">
      <c r="A256" s="9"/>
      <c r="B256" s="10"/>
      <c r="C256" s="11"/>
      <c r="D256" s="11"/>
      <c r="E256" s="11"/>
      <c r="F256" s="11"/>
      <c r="G256" s="11"/>
      <c r="H256" s="13"/>
      <c r="I256" s="13">
        <f t="shared" si="11"/>
        <v>0</v>
      </c>
      <c r="J256" s="13">
        <f t="shared" si="9"/>
        <v>0</v>
      </c>
      <c r="K256" s="13">
        <f t="shared" si="10"/>
        <v>0</v>
      </c>
    </row>
    <row r="257" spans="1:11" x14ac:dyDescent="0.25">
      <c r="A257" s="9" t="s">
        <v>530</v>
      </c>
      <c r="B257" s="10" t="s">
        <v>243</v>
      </c>
      <c r="C257" s="11">
        <v>0</v>
      </c>
      <c r="D257" s="11">
        <v>972.14</v>
      </c>
      <c r="E257" s="11">
        <v>6099.27</v>
      </c>
      <c r="F257" s="11">
        <v>-6099.27</v>
      </c>
      <c r="G257" s="11">
        <v>0</v>
      </c>
      <c r="H257" s="13"/>
      <c r="I257" s="13">
        <f t="shared" si="11"/>
        <v>0</v>
      </c>
      <c r="J257" s="13">
        <f t="shared" si="9"/>
        <v>0</v>
      </c>
      <c r="K257" s="13">
        <f t="shared" si="10"/>
        <v>0</v>
      </c>
    </row>
    <row r="258" spans="1:11" x14ac:dyDescent="0.25">
      <c r="A258" s="9" t="s">
        <v>531</v>
      </c>
      <c r="B258" s="10" t="s">
        <v>244</v>
      </c>
      <c r="C258" s="11">
        <v>0</v>
      </c>
      <c r="D258" s="11">
        <v>15240.25</v>
      </c>
      <c r="E258" s="11">
        <v>40279.919999999998</v>
      </c>
      <c r="F258" s="11">
        <v>-40279.919999999998</v>
      </c>
      <c r="G258" s="11">
        <v>0</v>
      </c>
      <c r="H258" s="13"/>
      <c r="I258" s="13">
        <f t="shared" si="11"/>
        <v>0</v>
      </c>
      <c r="J258" s="13">
        <f t="shared" si="9"/>
        <v>0</v>
      </c>
      <c r="K258" s="13">
        <f t="shared" si="10"/>
        <v>0</v>
      </c>
    </row>
    <row r="259" spans="1:11" x14ac:dyDescent="0.25">
      <c r="A259" s="9"/>
      <c r="B259" s="10"/>
      <c r="C259" s="11"/>
      <c r="D259" s="11"/>
      <c r="E259" s="11"/>
      <c r="F259" s="11"/>
      <c r="G259" s="11"/>
      <c r="H259" s="13"/>
      <c r="I259" s="13">
        <f t="shared" si="11"/>
        <v>0</v>
      </c>
      <c r="J259" s="13">
        <f t="shared" si="9"/>
        <v>0</v>
      </c>
      <c r="K259" s="13">
        <f t="shared" si="10"/>
        <v>0</v>
      </c>
    </row>
    <row r="260" spans="1:11" x14ac:dyDescent="0.25">
      <c r="A260" s="5"/>
      <c r="B260" s="6" t="s">
        <v>250</v>
      </c>
      <c r="C260" s="7">
        <v>0</v>
      </c>
      <c r="D260" s="7">
        <v>16212.39</v>
      </c>
      <c r="E260" s="7">
        <v>46379.19</v>
      </c>
      <c r="F260" s="7">
        <v>-46379.19</v>
      </c>
      <c r="G260" s="7">
        <v>0</v>
      </c>
      <c r="H260" s="13">
        <f>SUM(H257:H258)</f>
        <v>0</v>
      </c>
      <c r="I260" s="13">
        <f t="shared" si="11"/>
        <v>0</v>
      </c>
      <c r="J260" s="13">
        <f t="shared" si="9"/>
        <v>0</v>
      </c>
      <c r="K260" s="13">
        <f t="shared" si="10"/>
        <v>0</v>
      </c>
    </row>
    <row r="261" spans="1:11" x14ac:dyDescent="0.25">
      <c r="A261" s="5"/>
      <c r="B261" s="6"/>
      <c r="C261" s="7"/>
      <c r="D261" s="7"/>
      <c r="E261" s="7"/>
      <c r="F261" s="7"/>
      <c r="G261" s="7"/>
      <c r="H261" s="13"/>
      <c r="I261" s="13">
        <f t="shared" si="11"/>
        <v>0</v>
      </c>
      <c r="J261" s="13">
        <f t="shared" si="9"/>
        <v>0</v>
      </c>
      <c r="K261" s="13">
        <f t="shared" si="10"/>
        <v>0</v>
      </c>
    </row>
    <row r="262" spans="1:11" x14ac:dyDescent="0.25">
      <c r="A262" s="5"/>
      <c r="B262" s="6" t="s">
        <v>266</v>
      </c>
      <c r="C262" s="7"/>
      <c r="D262" s="7"/>
      <c r="E262" s="7"/>
      <c r="F262" s="7"/>
      <c r="G262" s="7"/>
      <c r="H262" s="13"/>
      <c r="I262" s="13">
        <f t="shared" si="11"/>
        <v>0</v>
      </c>
      <c r="J262" s="13">
        <f t="shared" si="9"/>
        <v>0</v>
      </c>
      <c r="K262" s="13">
        <f t="shared" si="10"/>
        <v>0</v>
      </c>
    </row>
    <row r="263" spans="1:11" x14ac:dyDescent="0.25">
      <c r="A263" s="9"/>
      <c r="B263" s="10"/>
      <c r="C263" s="11"/>
      <c r="D263" s="11"/>
      <c r="E263" s="11"/>
      <c r="F263" s="11"/>
      <c r="G263" s="11"/>
      <c r="H263" s="13"/>
      <c r="I263" s="13">
        <f t="shared" si="11"/>
        <v>0</v>
      </c>
      <c r="J263" s="13">
        <f t="shared" si="9"/>
        <v>0</v>
      </c>
      <c r="K263" s="13">
        <f t="shared" si="10"/>
        <v>0</v>
      </c>
    </row>
    <row r="264" spans="1:11" x14ac:dyDescent="0.25">
      <c r="A264" s="9" t="s">
        <v>532</v>
      </c>
      <c r="B264" s="10" t="s">
        <v>267</v>
      </c>
      <c r="C264" s="11">
        <v>3180</v>
      </c>
      <c r="D264" s="11">
        <v>11061.25</v>
      </c>
      <c r="E264" s="11">
        <v>30944.53</v>
      </c>
      <c r="F264" s="11">
        <v>-27764.53</v>
      </c>
      <c r="G264" s="11">
        <v>973.09</v>
      </c>
      <c r="H264" s="13"/>
      <c r="I264" s="13">
        <f t="shared" si="11"/>
        <v>3180</v>
      </c>
      <c r="J264" s="13">
        <f t="shared" si="9"/>
        <v>4770</v>
      </c>
      <c r="K264" s="13">
        <f t="shared" si="10"/>
        <v>5056.2</v>
      </c>
    </row>
    <row r="265" spans="1:11" x14ac:dyDescent="0.25">
      <c r="A265" s="9" t="s">
        <v>533</v>
      </c>
      <c r="B265" s="10" t="s">
        <v>268</v>
      </c>
      <c r="C265" s="11">
        <v>3180</v>
      </c>
      <c r="D265" s="11">
        <v>1567.83</v>
      </c>
      <c r="E265" s="11">
        <v>4381.47</v>
      </c>
      <c r="F265" s="11">
        <v>-1201.47</v>
      </c>
      <c r="G265" s="11">
        <v>137.78</v>
      </c>
      <c r="H265" s="13"/>
      <c r="I265" s="13">
        <f t="shared" si="11"/>
        <v>3180</v>
      </c>
      <c r="J265" s="13">
        <f t="shared" si="9"/>
        <v>4770</v>
      </c>
      <c r="K265" s="13">
        <f t="shared" si="10"/>
        <v>5056.2</v>
      </c>
    </row>
    <row r="266" spans="1:11" x14ac:dyDescent="0.25">
      <c r="A266" s="9" t="s">
        <v>534</v>
      </c>
      <c r="B266" s="10" t="s">
        <v>269</v>
      </c>
      <c r="C266" s="11">
        <v>13269</v>
      </c>
      <c r="D266" s="11">
        <v>2080.6</v>
      </c>
      <c r="E266" s="11">
        <v>3981.05</v>
      </c>
      <c r="F266" s="11">
        <v>9287.9500000000007</v>
      </c>
      <c r="G266" s="11">
        <v>30</v>
      </c>
      <c r="H266" s="13"/>
      <c r="I266" s="13">
        <f t="shared" si="11"/>
        <v>13269</v>
      </c>
      <c r="J266" s="13">
        <f t="shared" si="9"/>
        <v>19903.5</v>
      </c>
      <c r="K266" s="13">
        <f t="shared" si="10"/>
        <v>21097.71</v>
      </c>
    </row>
    <row r="267" spans="1:11" x14ac:dyDescent="0.25">
      <c r="A267" s="9"/>
      <c r="B267" s="10"/>
      <c r="C267" s="11"/>
      <c r="D267" s="11"/>
      <c r="E267" s="11"/>
      <c r="F267" s="11"/>
      <c r="G267" s="11"/>
      <c r="H267" s="13"/>
      <c r="I267" s="13">
        <f t="shared" si="11"/>
        <v>0</v>
      </c>
      <c r="J267" s="13">
        <f t="shared" si="9"/>
        <v>0</v>
      </c>
      <c r="K267" s="13">
        <f t="shared" si="10"/>
        <v>0</v>
      </c>
    </row>
    <row r="268" spans="1:11" x14ac:dyDescent="0.25">
      <c r="A268" s="5"/>
      <c r="B268" s="6" t="s">
        <v>280</v>
      </c>
      <c r="C268" s="7">
        <v>19629</v>
      </c>
      <c r="D268" s="7">
        <v>14709.68</v>
      </c>
      <c r="E268" s="7">
        <v>39307.050000000003</v>
      </c>
      <c r="F268" s="7">
        <v>-19678.05</v>
      </c>
      <c r="G268" s="7">
        <v>200.24</v>
      </c>
      <c r="H268" s="13">
        <f>SUM(H264:H266)</f>
        <v>0</v>
      </c>
      <c r="I268" s="13">
        <f t="shared" si="11"/>
        <v>19629</v>
      </c>
      <c r="J268" s="13">
        <f t="shared" si="9"/>
        <v>29443.5</v>
      </c>
      <c r="K268" s="13">
        <f t="shared" si="10"/>
        <v>31210.11</v>
      </c>
    </row>
    <row r="269" spans="1:11" x14ac:dyDescent="0.25">
      <c r="A269" s="5"/>
      <c r="B269" s="6"/>
      <c r="C269" s="7"/>
      <c r="D269" s="7"/>
      <c r="E269" s="7"/>
      <c r="F269" s="7"/>
      <c r="G269" s="7"/>
      <c r="H269" s="13"/>
      <c r="I269" s="13">
        <f t="shared" si="11"/>
        <v>0</v>
      </c>
      <c r="J269" s="13">
        <f t="shared" si="9"/>
        <v>0</v>
      </c>
      <c r="K269" s="13">
        <f t="shared" si="10"/>
        <v>0</v>
      </c>
    </row>
    <row r="270" spans="1:11" x14ac:dyDescent="0.25">
      <c r="A270" s="5"/>
      <c r="B270" s="6" t="s">
        <v>281</v>
      </c>
      <c r="C270" s="7">
        <v>1609468</v>
      </c>
      <c r="D270" s="7">
        <v>148447.57</v>
      </c>
      <c r="E270" s="7">
        <v>814797.68</v>
      </c>
      <c r="F270" s="7">
        <v>794670.32</v>
      </c>
      <c r="G270" s="7">
        <v>50.62</v>
      </c>
      <c r="H270" s="13">
        <f>H253+H260+H268</f>
        <v>0</v>
      </c>
      <c r="I270" s="13">
        <f t="shared" si="11"/>
        <v>1609468</v>
      </c>
      <c r="J270" s="13">
        <f>J253+J260+J268</f>
        <v>2414202</v>
      </c>
      <c r="K270" s="13">
        <f>K253+K260+K268</f>
        <v>2559054.1199999996</v>
      </c>
    </row>
    <row r="271" spans="1:11" x14ac:dyDescent="0.25">
      <c r="A271" s="9"/>
      <c r="B271" s="10"/>
      <c r="C271" s="11"/>
      <c r="D271" s="11"/>
      <c r="E271" s="11"/>
      <c r="F271" s="11"/>
      <c r="G271" s="11"/>
      <c r="H271" s="13"/>
      <c r="I271" s="13">
        <f t="shared" si="11"/>
        <v>0</v>
      </c>
      <c r="J271" s="13">
        <f t="shared" ref="J271:J316" si="12">I271*6/12+I271</f>
        <v>0</v>
      </c>
      <c r="K271" s="13">
        <f t="shared" ref="K271:K316" si="13">J271*6/100+J271</f>
        <v>0</v>
      </c>
    </row>
    <row r="272" spans="1:11" x14ac:dyDescent="0.25">
      <c r="A272" s="5"/>
      <c r="B272" s="6" t="s">
        <v>535</v>
      </c>
      <c r="C272" s="7"/>
      <c r="D272" s="7"/>
      <c r="E272" s="7"/>
      <c r="F272" s="7"/>
      <c r="G272" s="7"/>
      <c r="H272" s="13"/>
      <c r="I272" s="13">
        <f t="shared" ref="I272:I316" si="14">C272+H272</f>
        <v>0</v>
      </c>
      <c r="J272" s="13">
        <f t="shared" si="12"/>
        <v>0</v>
      </c>
      <c r="K272" s="13">
        <f t="shared" si="13"/>
        <v>0</v>
      </c>
    </row>
    <row r="273" spans="1:11" x14ac:dyDescent="0.25">
      <c r="A273" s="5"/>
      <c r="B273" s="6" t="s">
        <v>92</v>
      </c>
      <c r="C273" s="7"/>
      <c r="D273" s="7"/>
      <c r="E273" s="7"/>
      <c r="F273" s="7"/>
      <c r="G273" s="7"/>
      <c r="H273" s="13"/>
      <c r="I273" s="13">
        <f t="shared" si="14"/>
        <v>0</v>
      </c>
      <c r="J273" s="13">
        <f t="shared" si="12"/>
        <v>0</v>
      </c>
      <c r="K273" s="13">
        <f t="shared" si="13"/>
        <v>0</v>
      </c>
    </row>
    <row r="274" spans="1:11" x14ac:dyDescent="0.25">
      <c r="A274" s="5"/>
      <c r="B274" s="6" t="s">
        <v>93</v>
      </c>
      <c r="C274" s="7"/>
      <c r="D274" s="7"/>
      <c r="E274" s="7"/>
      <c r="F274" s="7"/>
      <c r="G274" s="7"/>
      <c r="H274" s="13"/>
      <c r="I274" s="13">
        <f t="shared" si="14"/>
        <v>0</v>
      </c>
      <c r="J274" s="13">
        <f t="shared" si="12"/>
        <v>0</v>
      </c>
      <c r="K274" s="13">
        <f t="shared" si="13"/>
        <v>0</v>
      </c>
    </row>
    <row r="275" spans="1:11" x14ac:dyDescent="0.25">
      <c r="A275" s="5"/>
      <c r="B275" s="6" t="s">
        <v>128</v>
      </c>
      <c r="C275" s="7"/>
      <c r="D275" s="7"/>
      <c r="E275" s="7"/>
      <c r="F275" s="7"/>
      <c r="G275" s="7"/>
      <c r="H275" s="13"/>
      <c r="I275" s="13">
        <f t="shared" si="14"/>
        <v>0</v>
      </c>
      <c r="J275" s="13">
        <f t="shared" si="12"/>
        <v>0</v>
      </c>
      <c r="K275" s="13">
        <f t="shared" si="13"/>
        <v>0</v>
      </c>
    </row>
    <row r="276" spans="1:11" x14ac:dyDescent="0.25">
      <c r="A276" s="5"/>
      <c r="B276" s="6" t="s">
        <v>129</v>
      </c>
      <c r="C276" s="7"/>
      <c r="D276" s="7"/>
      <c r="E276" s="7"/>
      <c r="F276" s="7"/>
      <c r="G276" s="7"/>
      <c r="H276" s="13"/>
      <c r="I276" s="13">
        <f t="shared" si="14"/>
        <v>0</v>
      </c>
      <c r="J276" s="13">
        <f t="shared" si="12"/>
        <v>0</v>
      </c>
      <c r="K276" s="13">
        <f t="shared" si="13"/>
        <v>0</v>
      </c>
    </row>
    <row r="277" spans="1:11" x14ac:dyDescent="0.25">
      <c r="A277" s="9"/>
      <c r="B277" s="10"/>
      <c r="C277" s="11"/>
      <c r="D277" s="11"/>
      <c r="E277" s="11"/>
      <c r="F277" s="11"/>
      <c r="G277" s="11"/>
      <c r="H277" s="13"/>
      <c r="I277" s="13">
        <f t="shared" si="14"/>
        <v>0</v>
      </c>
      <c r="J277" s="13">
        <f t="shared" si="12"/>
        <v>0</v>
      </c>
      <c r="K277" s="13">
        <f t="shared" si="13"/>
        <v>0</v>
      </c>
    </row>
    <row r="278" spans="1:11" x14ac:dyDescent="0.25">
      <c r="A278" s="9" t="s">
        <v>536</v>
      </c>
      <c r="B278" s="10" t="s">
        <v>130</v>
      </c>
      <c r="C278" s="11">
        <v>189658</v>
      </c>
      <c r="D278" s="11">
        <v>0</v>
      </c>
      <c r="E278" s="11">
        <v>250985.51</v>
      </c>
      <c r="F278" s="11">
        <v>-61327.51</v>
      </c>
      <c r="G278" s="11">
        <v>132.33000000000001</v>
      </c>
      <c r="H278" s="13"/>
      <c r="I278" s="13">
        <f t="shared" si="14"/>
        <v>189658</v>
      </c>
      <c r="J278" s="13">
        <f t="shared" si="12"/>
        <v>284487</v>
      </c>
      <c r="K278" s="13">
        <f t="shared" si="13"/>
        <v>301556.21999999997</v>
      </c>
    </row>
    <row r="279" spans="1:11" x14ac:dyDescent="0.25">
      <c r="A279" s="9" t="s">
        <v>537</v>
      </c>
      <c r="B279" s="10" t="s">
        <v>131</v>
      </c>
      <c r="C279" s="11">
        <v>24050</v>
      </c>
      <c r="D279" s="11">
        <v>0</v>
      </c>
      <c r="E279" s="11">
        <v>0</v>
      </c>
      <c r="F279" s="11">
        <v>24050</v>
      </c>
      <c r="G279" s="11">
        <v>0</v>
      </c>
      <c r="H279" s="13"/>
      <c r="I279" s="13">
        <f t="shared" si="14"/>
        <v>24050</v>
      </c>
      <c r="J279" s="13">
        <f t="shared" si="12"/>
        <v>36075</v>
      </c>
      <c r="K279" s="13">
        <f t="shared" si="13"/>
        <v>38239.5</v>
      </c>
    </row>
    <row r="280" spans="1:11" x14ac:dyDescent="0.25">
      <c r="A280" s="9" t="s">
        <v>538</v>
      </c>
      <c r="B280" s="10" t="s">
        <v>132</v>
      </c>
      <c r="C280" s="11">
        <v>0</v>
      </c>
      <c r="D280" s="11">
        <v>0</v>
      </c>
      <c r="E280" s="11">
        <v>9999.99</v>
      </c>
      <c r="F280" s="11">
        <v>-9999.99</v>
      </c>
      <c r="G280" s="11">
        <v>0</v>
      </c>
      <c r="H280" s="13"/>
      <c r="I280" s="13">
        <f t="shared" si="14"/>
        <v>0</v>
      </c>
      <c r="J280" s="13">
        <f t="shared" si="12"/>
        <v>0</v>
      </c>
      <c r="K280" s="13">
        <f t="shared" si="13"/>
        <v>0</v>
      </c>
    </row>
    <row r="281" spans="1:11" x14ac:dyDescent="0.25">
      <c r="A281" s="9" t="s">
        <v>539</v>
      </c>
      <c r="B281" s="10" t="s">
        <v>133</v>
      </c>
      <c r="C281" s="11">
        <v>6264</v>
      </c>
      <c r="D281" s="11">
        <v>0</v>
      </c>
      <c r="E281" s="11">
        <v>0</v>
      </c>
      <c r="F281" s="11">
        <v>6264</v>
      </c>
      <c r="G281" s="11">
        <v>0</v>
      </c>
      <c r="H281" s="13"/>
      <c r="I281" s="13">
        <f t="shared" si="14"/>
        <v>6264</v>
      </c>
      <c r="J281" s="13">
        <f t="shared" si="12"/>
        <v>9396</v>
      </c>
      <c r="K281" s="13">
        <f t="shared" si="13"/>
        <v>9959.76</v>
      </c>
    </row>
    <row r="282" spans="1:11" x14ac:dyDescent="0.25">
      <c r="A282" s="9" t="s">
        <v>540</v>
      </c>
      <c r="B282" s="10" t="s">
        <v>135</v>
      </c>
      <c r="C282" s="11">
        <v>6235</v>
      </c>
      <c r="D282" s="11">
        <v>0</v>
      </c>
      <c r="E282" s="11">
        <v>0</v>
      </c>
      <c r="F282" s="11">
        <v>6235</v>
      </c>
      <c r="G282" s="11">
        <v>0</v>
      </c>
      <c r="H282" s="13"/>
      <c r="I282" s="13">
        <f t="shared" si="14"/>
        <v>6235</v>
      </c>
      <c r="J282" s="13">
        <f t="shared" si="12"/>
        <v>9352.5</v>
      </c>
      <c r="K282" s="13">
        <f t="shared" si="13"/>
        <v>9913.65</v>
      </c>
    </row>
    <row r="283" spans="1:11" x14ac:dyDescent="0.25">
      <c r="A283" s="9" t="s">
        <v>541</v>
      </c>
      <c r="B283" s="10" t="s">
        <v>137</v>
      </c>
      <c r="C283" s="11">
        <v>6828</v>
      </c>
      <c r="D283" s="11">
        <v>0</v>
      </c>
      <c r="E283" s="11">
        <v>0</v>
      </c>
      <c r="F283" s="11">
        <v>6828</v>
      </c>
      <c r="G283" s="11">
        <v>0</v>
      </c>
      <c r="H283" s="13"/>
      <c r="I283" s="13">
        <f t="shared" si="14"/>
        <v>6828</v>
      </c>
      <c r="J283" s="13">
        <f t="shared" si="12"/>
        <v>10242</v>
      </c>
      <c r="K283" s="13">
        <f t="shared" si="13"/>
        <v>10856.52</v>
      </c>
    </row>
    <row r="284" spans="1:11" x14ac:dyDescent="0.25">
      <c r="A284" s="9"/>
      <c r="B284" s="10"/>
      <c r="C284" s="11"/>
      <c r="D284" s="11"/>
      <c r="E284" s="11"/>
      <c r="F284" s="11"/>
      <c r="G284" s="11"/>
      <c r="H284" s="13"/>
      <c r="I284" s="13">
        <f t="shared" si="14"/>
        <v>0</v>
      </c>
      <c r="J284" s="13">
        <f t="shared" si="12"/>
        <v>0</v>
      </c>
      <c r="K284" s="13">
        <f t="shared" si="13"/>
        <v>0</v>
      </c>
    </row>
    <row r="285" spans="1:11" x14ac:dyDescent="0.25">
      <c r="A285" s="5"/>
      <c r="B285" s="6" t="s">
        <v>143</v>
      </c>
      <c r="C285" s="7">
        <v>233035</v>
      </c>
      <c r="D285" s="7">
        <v>0</v>
      </c>
      <c r="E285" s="7">
        <v>260985.5</v>
      </c>
      <c r="F285" s="7">
        <v>-27950.5</v>
      </c>
      <c r="G285" s="7">
        <v>111.99</v>
      </c>
      <c r="H285" s="13">
        <f>SUM(H278:H283)</f>
        <v>0</v>
      </c>
      <c r="I285" s="13">
        <f t="shared" si="14"/>
        <v>233035</v>
      </c>
      <c r="J285" s="13">
        <f t="shared" si="12"/>
        <v>349552.5</v>
      </c>
      <c r="K285" s="13">
        <f t="shared" si="13"/>
        <v>370525.65</v>
      </c>
    </row>
    <row r="286" spans="1:11" x14ac:dyDescent="0.25">
      <c r="A286" s="5"/>
      <c r="B286" s="6"/>
      <c r="C286" s="7"/>
      <c r="D286" s="7"/>
      <c r="E286" s="7"/>
      <c r="F286" s="7"/>
      <c r="G286" s="7"/>
      <c r="H286" s="13"/>
      <c r="I286" s="13">
        <f t="shared" si="14"/>
        <v>0</v>
      </c>
      <c r="J286" s="13">
        <f t="shared" si="12"/>
        <v>0</v>
      </c>
      <c r="K286" s="13">
        <f t="shared" si="13"/>
        <v>0</v>
      </c>
    </row>
    <row r="287" spans="1:11" x14ac:dyDescent="0.25">
      <c r="A287" s="5"/>
      <c r="B287" s="6" t="s">
        <v>144</v>
      </c>
      <c r="C287" s="7"/>
      <c r="D287" s="7"/>
      <c r="E287" s="7"/>
      <c r="F287" s="7"/>
      <c r="G287" s="7"/>
      <c r="H287" s="13"/>
      <c r="I287" s="13">
        <f t="shared" si="14"/>
        <v>0</v>
      </c>
      <c r="J287" s="13">
        <f t="shared" si="12"/>
        <v>0</v>
      </c>
      <c r="K287" s="13">
        <f t="shared" si="13"/>
        <v>0</v>
      </c>
    </row>
    <row r="288" spans="1:11" x14ac:dyDescent="0.25">
      <c r="A288" s="9"/>
      <c r="B288" s="10"/>
      <c r="C288" s="11"/>
      <c r="D288" s="11"/>
      <c r="E288" s="11"/>
      <c r="F288" s="11"/>
      <c r="G288" s="11"/>
      <c r="H288" s="13"/>
      <c r="I288" s="13">
        <f t="shared" si="14"/>
        <v>0</v>
      </c>
      <c r="J288" s="13">
        <f t="shared" si="12"/>
        <v>0</v>
      </c>
      <c r="K288" s="13">
        <f t="shared" si="13"/>
        <v>0</v>
      </c>
    </row>
    <row r="289" spans="1:11" x14ac:dyDescent="0.25">
      <c r="A289" s="9" t="s">
        <v>542</v>
      </c>
      <c r="B289" s="10" t="s">
        <v>145</v>
      </c>
      <c r="C289" s="11">
        <v>76</v>
      </c>
      <c r="D289" s="11">
        <v>0</v>
      </c>
      <c r="E289" s="11">
        <v>0</v>
      </c>
      <c r="F289" s="11">
        <v>76</v>
      </c>
      <c r="G289" s="11">
        <v>0</v>
      </c>
      <c r="H289" s="13"/>
      <c r="I289" s="13">
        <f t="shared" si="14"/>
        <v>76</v>
      </c>
      <c r="J289" s="13">
        <f t="shared" si="12"/>
        <v>114</v>
      </c>
      <c r="K289" s="13">
        <f t="shared" si="13"/>
        <v>120.84</v>
      </c>
    </row>
    <row r="290" spans="1:11" x14ac:dyDescent="0.25">
      <c r="A290" s="9" t="s">
        <v>543</v>
      </c>
      <c r="B290" s="10" t="s">
        <v>146</v>
      </c>
      <c r="C290" s="11">
        <v>33595</v>
      </c>
      <c r="D290" s="11">
        <v>0</v>
      </c>
      <c r="E290" s="11">
        <v>0</v>
      </c>
      <c r="F290" s="11">
        <v>33595</v>
      </c>
      <c r="G290" s="11">
        <v>0</v>
      </c>
      <c r="H290" s="13"/>
      <c r="I290" s="13">
        <f t="shared" si="14"/>
        <v>33595</v>
      </c>
      <c r="J290" s="13">
        <f t="shared" si="12"/>
        <v>50392.5</v>
      </c>
      <c r="K290" s="13">
        <f t="shared" si="13"/>
        <v>53416.05</v>
      </c>
    </row>
    <row r="291" spans="1:11" x14ac:dyDescent="0.25">
      <c r="A291" s="9" t="s">
        <v>544</v>
      </c>
      <c r="B291" s="10" t="s">
        <v>147</v>
      </c>
      <c r="C291" s="11">
        <v>41724</v>
      </c>
      <c r="D291" s="11">
        <v>0</v>
      </c>
      <c r="E291" s="11">
        <v>0</v>
      </c>
      <c r="F291" s="11">
        <v>41724</v>
      </c>
      <c r="G291" s="11">
        <v>0</v>
      </c>
      <c r="H291" s="13"/>
      <c r="I291" s="13">
        <f t="shared" si="14"/>
        <v>41724</v>
      </c>
      <c r="J291" s="13">
        <f t="shared" si="12"/>
        <v>62586</v>
      </c>
      <c r="K291" s="13">
        <f t="shared" si="13"/>
        <v>66341.16</v>
      </c>
    </row>
    <row r="292" spans="1:11" x14ac:dyDescent="0.25">
      <c r="A292" s="9" t="s">
        <v>545</v>
      </c>
      <c r="B292" s="10" t="s">
        <v>148</v>
      </c>
      <c r="C292" s="11">
        <v>1784</v>
      </c>
      <c r="D292" s="11">
        <v>0</v>
      </c>
      <c r="E292" s="11">
        <v>446.16</v>
      </c>
      <c r="F292" s="11">
        <v>1337.84</v>
      </c>
      <c r="G292" s="11">
        <v>25</v>
      </c>
      <c r="H292" s="13"/>
      <c r="I292" s="13">
        <f t="shared" si="14"/>
        <v>1784</v>
      </c>
      <c r="J292" s="13">
        <f t="shared" si="12"/>
        <v>2676</v>
      </c>
      <c r="K292" s="13">
        <f t="shared" si="13"/>
        <v>2836.56</v>
      </c>
    </row>
    <row r="293" spans="1:11" x14ac:dyDescent="0.25">
      <c r="A293" s="9"/>
      <c r="B293" s="10"/>
      <c r="C293" s="11"/>
      <c r="D293" s="11"/>
      <c r="E293" s="11"/>
      <c r="F293" s="11"/>
      <c r="G293" s="11"/>
      <c r="H293" s="13"/>
      <c r="I293" s="13">
        <f t="shared" si="14"/>
        <v>0</v>
      </c>
      <c r="J293" s="13">
        <f t="shared" si="12"/>
        <v>0</v>
      </c>
      <c r="K293" s="13">
        <f t="shared" si="13"/>
        <v>0</v>
      </c>
    </row>
    <row r="294" spans="1:11" x14ac:dyDescent="0.25">
      <c r="A294" s="5"/>
      <c r="B294" s="6" t="s">
        <v>149</v>
      </c>
      <c r="C294" s="7">
        <v>77179</v>
      </c>
      <c r="D294" s="7">
        <v>0</v>
      </c>
      <c r="E294" s="7">
        <v>446.16</v>
      </c>
      <c r="F294" s="7">
        <v>76732.84</v>
      </c>
      <c r="G294" s="7">
        <v>0.56999999999999995</v>
      </c>
      <c r="H294" s="13">
        <f>SUM(H289:H292)</f>
        <v>0</v>
      </c>
      <c r="I294" s="13">
        <f t="shared" si="14"/>
        <v>77179</v>
      </c>
      <c r="J294" s="13">
        <f t="shared" si="12"/>
        <v>115768.5</v>
      </c>
      <c r="K294" s="13">
        <f t="shared" si="13"/>
        <v>122714.61</v>
      </c>
    </row>
    <row r="295" spans="1:11" x14ac:dyDescent="0.25">
      <c r="A295" s="5"/>
      <c r="B295" s="6"/>
      <c r="C295" s="7"/>
      <c r="D295" s="7"/>
      <c r="E295" s="7"/>
      <c r="F295" s="7"/>
      <c r="G295" s="7"/>
      <c r="H295" s="13"/>
      <c r="I295" s="13">
        <f t="shared" si="14"/>
        <v>0</v>
      </c>
      <c r="J295" s="13">
        <f t="shared" si="12"/>
        <v>0</v>
      </c>
      <c r="K295" s="13">
        <f t="shared" si="13"/>
        <v>0</v>
      </c>
    </row>
    <row r="296" spans="1:11" x14ac:dyDescent="0.25">
      <c r="A296" s="5"/>
      <c r="B296" s="6" t="s">
        <v>150</v>
      </c>
      <c r="C296" s="7"/>
      <c r="D296" s="7"/>
      <c r="E296" s="7"/>
      <c r="F296" s="7"/>
      <c r="G296" s="7"/>
      <c r="H296" s="13"/>
      <c r="I296" s="13">
        <f t="shared" si="14"/>
        <v>0</v>
      </c>
      <c r="J296" s="13">
        <f t="shared" si="12"/>
        <v>0</v>
      </c>
      <c r="K296" s="13">
        <f t="shared" si="13"/>
        <v>0</v>
      </c>
    </row>
    <row r="297" spans="1:11" x14ac:dyDescent="0.25">
      <c r="A297" s="9"/>
      <c r="B297" s="10"/>
      <c r="C297" s="11"/>
      <c r="D297" s="11"/>
      <c r="E297" s="11"/>
      <c r="F297" s="11"/>
      <c r="G297" s="11"/>
      <c r="H297" s="13"/>
      <c r="I297" s="13">
        <f t="shared" si="14"/>
        <v>0</v>
      </c>
      <c r="J297" s="13">
        <f t="shared" si="12"/>
        <v>0</v>
      </c>
      <c r="K297" s="13">
        <f t="shared" si="13"/>
        <v>0</v>
      </c>
    </row>
    <row r="298" spans="1:11" x14ac:dyDescent="0.25">
      <c r="A298" s="9" t="s">
        <v>546</v>
      </c>
      <c r="B298" s="10" t="s">
        <v>151</v>
      </c>
      <c r="C298" s="11">
        <v>208</v>
      </c>
      <c r="D298" s="11">
        <v>0</v>
      </c>
      <c r="E298" s="11">
        <v>0</v>
      </c>
      <c r="F298" s="11">
        <v>208</v>
      </c>
      <c r="G298" s="11">
        <v>0</v>
      </c>
      <c r="H298" s="13"/>
      <c r="I298" s="13">
        <f t="shared" si="14"/>
        <v>208</v>
      </c>
      <c r="J298" s="13">
        <f t="shared" si="12"/>
        <v>312</v>
      </c>
      <c r="K298" s="13">
        <f t="shared" si="13"/>
        <v>330.72</v>
      </c>
    </row>
    <row r="299" spans="1:11" x14ac:dyDescent="0.25">
      <c r="A299" s="9" t="s">
        <v>547</v>
      </c>
      <c r="B299" s="10" t="s">
        <v>152</v>
      </c>
      <c r="C299" s="11">
        <v>75</v>
      </c>
      <c r="D299" s="11">
        <v>0</v>
      </c>
      <c r="E299" s="11">
        <v>0</v>
      </c>
      <c r="F299" s="11">
        <v>75</v>
      </c>
      <c r="G299" s="11">
        <v>0</v>
      </c>
      <c r="H299" s="13"/>
      <c r="I299" s="13">
        <f t="shared" si="14"/>
        <v>75</v>
      </c>
      <c r="J299" s="13">
        <f t="shared" si="12"/>
        <v>112.5</v>
      </c>
      <c r="K299" s="13">
        <f t="shared" si="13"/>
        <v>119.25</v>
      </c>
    </row>
    <row r="300" spans="1:11" x14ac:dyDescent="0.25">
      <c r="A300" s="9" t="s">
        <v>548</v>
      </c>
      <c r="B300" s="10" t="s">
        <v>153</v>
      </c>
      <c r="C300" s="11">
        <v>629</v>
      </c>
      <c r="D300" s="11">
        <v>0</v>
      </c>
      <c r="E300" s="11">
        <v>0</v>
      </c>
      <c r="F300" s="11">
        <v>629</v>
      </c>
      <c r="G300" s="11">
        <v>0</v>
      </c>
      <c r="H300" s="13"/>
      <c r="I300" s="13">
        <f t="shared" si="14"/>
        <v>629</v>
      </c>
      <c r="J300" s="13">
        <f t="shared" si="12"/>
        <v>943.5</v>
      </c>
      <c r="K300" s="13">
        <f t="shared" si="13"/>
        <v>1000.11</v>
      </c>
    </row>
    <row r="301" spans="1:11" x14ac:dyDescent="0.25">
      <c r="A301" s="9"/>
      <c r="B301" s="10"/>
      <c r="C301" s="11"/>
      <c r="D301" s="11"/>
      <c r="E301" s="11"/>
      <c r="F301" s="11"/>
      <c r="G301" s="11"/>
      <c r="H301" s="13"/>
      <c r="I301" s="13">
        <f t="shared" si="14"/>
        <v>0</v>
      </c>
      <c r="J301" s="13">
        <f t="shared" si="12"/>
        <v>0</v>
      </c>
      <c r="K301" s="13">
        <f t="shared" si="13"/>
        <v>0</v>
      </c>
    </row>
    <row r="302" spans="1:11" x14ac:dyDescent="0.25">
      <c r="A302" s="5"/>
      <c r="B302" s="6" t="s">
        <v>154</v>
      </c>
      <c r="C302" s="7">
        <v>912</v>
      </c>
      <c r="D302" s="7">
        <v>0</v>
      </c>
      <c r="E302" s="7">
        <v>0</v>
      </c>
      <c r="F302" s="7">
        <v>912</v>
      </c>
      <c r="G302" s="7">
        <v>0</v>
      </c>
      <c r="H302" s="13">
        <f>SUM(H298:H300)</f>
        <v>0</v>
      </c>
      <c r="I302" s="13">
        <f t="shared" si="14"/>
        <v>912</v>
      </c>
      <c r="J302" s="13">
        <f t="shared" si="12"/>
        <v>1368</v>
      </c>
      <c r="K302" s="13">
        <f t="shared" si="13"/>
        <v>1450.08</v>
      </c>
    </row>
    <row r="303" spans="1:11" x14ac:dyDescent="0.25">
      <c r="A303" s="5"/>
      <c r="B303" s="6"/>
      <c r="C303" s="7"/>
      <c r="D303" s="7"/>
      <c r="E303" s="7"/>
      <c r="F303" s="7"/>
      <c r="G303" s="7"/>
      <c r="H303" s="13"/>
      <c r="I303" s="13">
        <f t="shared" si="14"/>
        <v>0</v>
      </c>
      <c r="J303" s="13">
        <f t="shared" si="12"/>
        <v>0</v>
      </c>
      <c r="K303" s="13">
        <f t="shared" si="13"/>
        <v>0</v>
      </c>
    </row>
    <row r="304" spans="1:11" x14ac:dyDescent="0.25">
      <c r="A304" s="5"/>
      <c r="B304" s="6" t="s">
        <v>155</v>
      </c>
      <c r="C304" s="7">
        <v>311126</v>
      </c>
      <c r="D304" s="7">
        <v>0</v>
      </c>
      <c r="E304" s="7">
        <v>261431.66</v>
      </c>
      <c r="F304" s="7">
        <v>49694.34</v>
      </c>
      <c r="G304" s="7">
        <v>84.02</v>
      </c>
      <c r="H304" s="13">
        <f>H285+H294+H302</f>
        <v>0</v>
      </c>
      <c r="I304" s="13">
        <f t="shared" si="14"/>
        <v>311126</v>
      </c>
      <c r="J304" s="13">
        <f t="shared" si="12"/>
        <v>466689</v>
      </c>
      <c r="K304" s="13">
        <f t="shared" si="13"/>
        <v>494690.34</v>
      </c>
    </row>
    <row r="305" spans="1:11" x14ac:dyDescent="0.25">
      <c r="A305" s="5"/>
      <c r="B305" s="6"/>
      <c r="C305" s="7"/>
      <c r="D305" s="7"/>
      <c r="E305" s="7"/>
      <c r="F305" s="7"/>
      <c r="G305" s="7"/>
      <c r="H305" s="13"/>
      <c r="I305" s="13">
        <f t="shared" si="14"/>
        <v>0</v>
      </c>
      <c r="J305" s="13">
        <f t="shared" si="12"/>
        <v>0</v>
      </c>
      <c r="K305" s="13">
        <f t="shared" si="13"/>
        <v>0</v>
      </c>
    </row>
    <row r="306" spans="1:11" x14ac:dyDescent="0.25">
      <c r="A306" s="5"/>
      <c r="B306" s="6" t="s">
        <v>156</v>
      </c>
      <c r="C306" s="7">
        <v>311126</v>
      </c>
      <c r="D306" s="7">
        <v>0</v>
      </c>
      <c r="E306" s="7">
        <v>261431.66</v>
      </c>
      <c r="F306" s="7">
        <v>49694.34</v>
      </c>
      <c r="G306" s="7">
        <v>84.02</v>
      </c>
      <c r="H306" s="13">
        <f>H304</f>
        <v>0</v>
      </c>
      <c r="I306" s="13">
        <f t="shared" si="14"/>
        <v>311126</v>
      </c>
      <c r="J306" s="13">
        <f t="shared" si="12"/>
        <v>466689</v>
      </c>
      <c r="K306" s="13">
        <f t="shared" si="13"/>
        <v>494690.34</v>
      </c>
    </row>
    <row r="307" spans="1:11" x14ac:dyDescent="0.25">
      <c r="A307" s="5"/>
      <c r="B307" s="6"/>
      <c r="C307" s="7"/>
      <c r="D307" s="7"/>
      <c r="E307" s="7"/>
      <c r="F307" s="7"/>
      <c r="G307" s="7"/>
      <c r="H307" s="13"/>
      <c r="I307" s="13">
        <f t="shared" si="14"/>
        <v>0</v>
      </c>
      <c r="J307" s="13">
        <f t="shared" si="12"/>
        <v>0</v>
      </c>
      <c r="K307" s="13">
        <f t="shared" si="13"/>
        <v>0</v>
      </c>
    </row>
    <row r="308" spans="1:11" x14ac:dyDescent="0.25">
      <c r="A308" s="5"/>
      <c r="B308" s="6" t="s">
        <v>218</v>
      </c>
      <c r="C308" s="7"/>
      <c r="D308" s="7"/>
      <c r="E308" s="7"/>
      <c r="F308" s="7"/>
      <c r="G308" s="7"/>
      <c r="H308" s="13"/>
      <c r="I308" s="13">
        <f t="shared" si="14"/>
        <v>0</v>
      </c>
      <c r="J308" s="13">
        <f t="shared" si="12"/>
        <v>0</v>
      </c>
      <c r="K308" s="13">
        <f t="shared" si="13"/>
        <v>0</v>
      </c>
    </row>
    <row r="309" spans="1:11" x14ac:dyDescent="0.25">
      <c r="A309" s="9"/>
      <c r="B309" s="10"/>
      <c r="C309" s="11"/>
      <c r="D309" s="11"/>
      <c r="E309" s="11"/>
      <c r="F309" s="11"/>
      <c r="G309" s="11"/>
      <c r="H309" s="13"/>
      <c r="I309" s="13">
        <f t="shared" si="14"/>
        <v>0</v>
      </c>
      <c r="J309" s="13">
        <f t="shared" si="12"/>
        <v>0</v>
      </c>
      <c r="K309" s="13">
        <f t="shared" si="13"/>
        <v>0</v>
      </c>
    </row>
    <row r="310" spans="1:11" x14ac:dyDescent="0.25">
      <c r="A310" s="9" t="s">
        <v>549</v>
      </c>
      <c r="B310" s="10" t="s">
        <v>243</v>
      </c>
      <c r="C310" s="11">
        <v>0</v>
      </c>
      <c r="D310" s="11">
        <v>0</v>
      </c>
      <c r="E310" s="11">
        <v>2635.25</v>
      </c>
      <c r="F310" s="11">
        <v>-2635.25</v>
      </c>
      <c r="G310" s="11">
        <v>0</v>
      </c>
      <c r="H310" s="13"/>
      <c r="I310" s="13">
        <f t="shared" si="14"/>
        <v>0</v>
      </c>
      <c r="J310" s="13">
        <f t="shared" si="12"/>
        <v>0</v>
      </c>
      <c r="K310" s="13">
        <f t="shared" si="13"/>
        <v>0</v>
      </c>
    </row>
    <row r="311" spans="1:11" x14ac:dyDescent="0.25">
      <c r="A311" s="9" t="s">
        <v>550</v>
      </c>
      <c r="B311" s="10" t="s">
        <v>244</v>
      </c>
      <c r="C311" s="11">
        <v>0</v>
      </c>
      <c r="D311" s="11">
        <v>0</v>
      </c>
      <c r="E311" s="11">
        <v>7218.91</v>
      </c>
      <c r="F311" s="11">
        <v>-7218.91</v>
      </c>
      <c r="G311" s="11">
        <v>0</v>
      </c>
      <c r="H311" s="13"/>
      <c r="I311" s="13">
        <f t="shared" si="14"/>
        <v>0</v>
      </c>
      <c r="J311" s="13">
        <f t="shared" si="12"/>
        <v>0</v>
      </c>
      <c r="K311" s="13">
        <f t="shared" si="13"/>
        <v>0</v>
      </c>
    </row>
    <row r="312" spans="1:11" x14ac:dyDescent="0.25">
      <c r="A312" s="9"/>
      <c r="B312" s="10"/>
      <c r="C312" s="11"/>
      <c r="D312" s="11"/>
      <c r="E312" s="11"/>
      <c r="F312" s="11"/>
      <c r="G312" s="11"/>
      <c r="H312" s="13"/>
      <c r="I312" s="13">
        <f t="shared" si="14"/>
        <v>0</v>
      </c>
      <c r="J312" s="13">
        <f t="shared" si="12"/>
        <v>0</v>
      </c>
      <c r="K312" s="13">
        <f t="shared" si="13"/>
        <v>0</v>
      </c>
    </row>
    <row r="313" spans="1:11" x14ac:dyDescent="0.25">
      <c r="A313" s="5"/>
      <c r="B313" s="6" t="s">
        <v>250</v>
      </c>
      <c r="C313" s="7">
        <v>0</v>
      </c>
      <c r="D313" s="7">
        <v>0</v>
      </c>
      <c r="E313" s="7">
        <v>9854.16</v>
      </c>
      <c r="F313" s="7">
        <v>-9854.16</v>
      </c>
      <c r="G313" s="7">
        <v>0</v>
      </c>
      <c r="H313" s="13">
        <f>SUM(H310:H311)</f>
        <v>0</v>
      </c>
      <c r="I313" s="13">
        <f t="shared" si="14"/>
        <v>0</v>
      </c>
      <c r="J313" s="13">
        <f t="shared" si="12"/>
        <v>0</v>
      </c>
      <c r="K313" s="13">
        <f t="shared" si="13"/>
        <v>0</v>
      </c>
    </row>
    <row r="314" spans="1:11" x14ac:dyDescent="0.25">
      <c r="A314" s="5"/>
      <c r="B314" s="6"/>
      <c r="C314" s="7"/>
      <c r="D314" s="7"/>
      <c r="E314" s="7"/>
      <c r="F314" s="7"/>
      <c r="G314" s="7"/>
      <c r="H314" s="13"/>
      <c r="I314" s="13">
        <f t="shared" si="14"/>
        <v>0</v>
      </c>
      <c r="J314" s="13">
        <f t="shared" si="12"/>
        <v>0</v>
      </c>
      <c r="K314" s="13">
        <f t="shared" si="13"/>
        <v>0</v>
      </c>
    </row>
    <row r="315" spans="1:11" x14ac:dyDescent="0.25">
      <c r="A315" s="5"/>
      <c r="B315" s="6" t="s">
        <v>281</v>
      </c>
      <c r="C315" s="7">
        <v>311126</v>
      </c>
      <c r="D315" s="7">
        <v>0</v>
      </c>
      <c r="E315" s="7">
        <v>271285.82</v>
      </c>
      <c r="F315" s="7">
        <v>39840.18</v>
      </c>
      <c r="G315" s="7">
        <v>87.19</v>
      </c>
      <c r="H315" s="13">
        <f>H306+H313</f>
        <v>0</v>
      </c>
      <c r="I315" s="13">
        <f t="shared" si="14"/>
        <v>311126</v>
      </c>
      <c r="J315" s="13">
        <f>J306+J313</f>
        <v>466689</v>
      </c>
      <c r="K315" s="13">
        <f>K306+K313</f>
        <v>494690.34</v>
      </c>
    </row>
    <row r="316" spans="1:11" x14ac:dyDescent="0.25">
      <c r="A316" s="8"/>
      <c r="B316" s="8"/>
      <c r="C316" s="8"/>
      <c r="D316" s="8"/>
      <c r="E316" s="8"/>
      <c r="F316" s="8"/>
      <c r="G316" s="8"/>
      <c r="H316" s="13"/>
      <c r="I316" s="13">
        <f t="shared" si="14"/>
        <v>0</v>
      </c>
      <c r="J316" s="13">
        <f t="shared" si="12"/>
        <v>0</v>
      </c>
      <c r="K316" s="13">
        <f t="shared" si="13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9"/>
  <sheetViews>
    <sheetView topLeftCell="A17" workbookViewId="0">
      <selection activeCell="B15" sqref="B15"/>
    </sheetView>
  </sheetViews>
  <sheetFormatPr defaultRowHeight="15" x14ac:dyDescent="0.25"/>
  <cols>
    <col min="1" max="1" width="27.140625" customWidth="1"/>
    <col min="2" max="2" width="53.85546875" customWidth="1"/>
    <col min="3" max="3" width="13" customWidth="1"/>
    <col min="4" max="4" width="12.5703125" customWidth="1"/>
    <col min="5" max="5" width="14" customWidth="1"/>
    <col min="6" max="6" width="12.7109375" customWidth="1"/>
    <col min="8" max="8" width="11.85546875" style="14" customWidth="1"/>
    <col min="9" max="9" width="11.28515625" style="14" bestFit="1" customWidth="1"/>
    <col min="10" max="10" width="11.42578125" customWidth="1"/>
    <col min="11" max="11" width="11.28515625" customWidth="1"/>
  </cols>
  <sheetData>
    <row r="1" spans="1:11" s="4" customFormat="1" ht="45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2" t="s">
        <v>1246</v>
      </c>
      <c r="I1" s="28" t="s">
        <v>1272</v>
      </c>
      <c r="J1" s="29" t="s">
        <v>1263</v>
      </c>
      <c r="K1" s="29" t="s">
        <v>1273</v>
      </c>
    </row>
    <row r="2" spans="1:11" x14ac:dyDescent="0.25">
      <c r="A2" s="5"/>
      <c r="B2" s="6" t="s">
        <v>680</v>
      </c>
      <c r="C2" s="7"/>
      <c r="D2" s="7"/>
      <c r="E2" s="7"/>
      <c r="F2" s="7"/>
      <c r="G2" s="7"/>
      <c r="H2" s="13"/>
      <c r="I2" s="13"/>
      <c r="J2" s="10"/>
      <c r="K2" s="10"/>
    </row>
    <row r="3" spans="1:11" x14ac:dyDescent="0.25">
      <c r="A3" s="5"/>
      <c r="B3" s="6" t="s">
        <v>92</v>
      </c>
      <c r="C3" s="7"/>
      <c r="D3" s="7"/>
      <c r="E3" s="7"/>
      <c r="F3" s="7"/>
      <c r="G3" s="7"/>
      <c r="H3" s="13"/>
      <c r="I3" s="13"/>
      <c r="J3" s="10"/>
      <c r="K3" s="10"/>
    </row>
    <row r="4" spans="1:11" x14ac:dyDescent="0.25">
      <c r="A4" s="5"/>
      <c r="B4" s="6" t="s">
        <v>93</v>
      </c>
      <c r="C4" s="7"/>
      <c r="D4" s="7"/>
      <c r="E4" s="7"/>
      <c r="F4" s="7"/>
      <c r="G4" s="7"/>
      <c r="H4" s="13"/>
      <c r="I4" s="13"/>
      <c r="J4" s="10"/>
      <c r="K4" s="10"/>
    </row>
    <row r="5" spans="1:11" x14ac:dyDescent="0.25">
      <c r="A5" s="5"/>
      <c r="B5" s="6" t="s">
        <v>128</v>
      </c>
      <c r="C5" s="7"/>
      <c r="D5" s="7"/>
      <c r="E5" s="7"/>
      <c r="F5" s="7"/>
      <c r="G5" s="7"/>
      <c r="H5" s="13"/>
      <c r="I5" s="13"/>
      <c r="J5" s="10"/>
      <c r="K5" s="10"/>
    </row>
    <row r="6" spans="1:11" x14ac:dyDescent="0.25">
      <c r="A6" s="5"/>
      <c r="B6" s="6" t="s">
        <v>129</v>
      </c>
      <c r="C6" s="7"/>
      <c r="D6" s="7"/>
      <c r="E6" s="7"/>
      <c r="F6" s="7"/>
      <c r="G6" s="7"/>
      <c r="H6" s="13"/>
      <c r="I6" s="13"/>
      <c r="J6" s="10"/>
      <c r="K6" s="10"/>
    </row>
    <row r="7" spans="1:11" x14ac:dyDescent="0.25">
      <c r="A7" s="5"/>
      <c r="B7" s="6"/>
      <c r="C7" s="7"/>
      <c r="D7" s="7"/>
      <c r="E7" s="7"/>
      <c r="F7" s="7"/>
      <c r="G7" s="7"/>
      <c r="H7" s="13"/>
      <c r="I7" s="13"/>
      <c r="J7" s="10"/>
      <c r="K7" s="10"/>
    </row>
    <row r="8" spans="1:11" x14ac:dyDescent="0.25">
      <c r="A8" s="9" t="s">
        <v>681</v>
      </c>
      <c r="B8" s="10" t="s">
        <v>130</v>
      </c>
      <c r="C8" s="11">
        <v>1529293</v>
      </c>
      <c r="D8" s="11">
        <v>63352.27</v>
      </c>
      <c r="E8" s="11">
        <v>375859.86</v>
      </c>
      <c r="F8" s="11">
        <v>1153433.1399999999</v>
      </c>
      <c r="G8" s="11">
        <v>24.57</v>
      </c>
      <c r="H8" s="13"/>
      <c r="I8" s="13">
        <f>C8+H8</f>
        <v>1529293</v>
      </c>
      <c r="J8" s="13">
        <f>I8*6/100+I8</f>
        <v>1621050.58</v>
      </c>
      <c r="K8" s="13">
        <f>J8*6/100+J8</f>
        <v>1718313.6148000001</v>
      </c>
    </row>
    <row r="9" spans="1:11" x14ac:dyDescent="0.25">
      <c r="A9" s="9" t="s">
        <v>682</v>
      </c>
      <c r="B9" s="10" t="s">
        <v>131</v>
      </c>
      <c r="C9" s="11">
        <v>143933</v>
      </c>
      <c r="D9" s="11">
        <v>22375.42</v>
      </c>
      <c r="E9" s="11">
        <v>57019.06</v>
      </c>
      <c r="F9" s="11">
        <v>86913.94</v>
      </c>
      <c r="G9" s="11">
        <v>39.61</v>
      </c>
      <c r="H9" s="13"/>
      <c r="I9" s="13">
        <f t="shared" ref="I9:I72" si="0">C9+H9</f>
        <v>143933</v>
      </c>
      <c r="J9" s="13">
        <f t="shared" ref="J9:K9" si="1">I9*6/100+I9</f>
        <v>152568.98000000001</v>
      </c>
      <c r="K9" s="13">
        <f t="shared" si="1"/>
        <v>161723.1188</v>
      </c>
    </row>
    <row r="10" spans="1:11" x14ac:dyDescent="0.25">
      <c r="A10" s="9" t="s">
        <v>683</v>
      </c>
      <c r="B10" s="10" t="s">
        <v>132</v>
      </c>
      <c r="C10" s="11">
        <v>80400</v>
      </c>
      <c r="D10" s="11">
        <v>0</v>
      </c>
      <c r="E10" s="11">
        <v>0</v>
      </c>
      <c r="F10" s="11">
        <v>80400</v>
      </c>
      <c r="G10" s="11">
        <v>0</v>
      </c>
      <c r="H10" s="13"/>
      <c r="I10" s="13">
        <f t="shared" si="0"/>
        <v>80400</v>
      </c>
      <c r="J10" s="13">
        <f t="shared" ref="J10:K10" si="2">I10*6/100+I10</f>
        <v>85224</v>
      </c>
      <c r="K10" s="13">
        <f t="shared" si="2"/>
        <v>90337.44</v>
      </c>
    </row>
    <row r="11" spans="1:11" x14ac:dyDescent="0.25">
      <c r="A11" s="9" t="s">
        <v>684</v>
      </c>
      <c r="B11" s="10" t="s">
        <v>133</v>
      </c>
      <c r="C11" s="11">
        <v>18792</v>
      </c>
      <c r="D11" s="11">
        <v>0</v>
      </c>
      <c r="E11" s="11">
        <v>0</v>
      </c>
      <c r="F11" s="11">
        <v>18792</v>
      </c>
      <c r="G11" s="11">
        <v>0</v>
      </c>
      <c r="H11" s="13"/>
      <c r="I11" s="13">
        <f t="shared" si="0"/>
        <v>18792</v>
      </c>
      <c r="J11" s="13">
        <f t="shared" ref="J11:K11" si="3">I11*6/100+I11</f>
        <v>19919.52</v>
      </c>
      <c r="K11" s="13">
        <f t="shared" si="3"/>
        <v>21114.691200000001</v>
      </c>
    </row>
    <row r="12" spans="1:11" x14ac:dyDescent="0.25">
      <c r="A12" s="9" t="s">
        <v>685</v>
      </c>
      <c r="B12" s="10" t="s">
        <v>134</v>
      </c>
      <c r="C12" s="11">
        <v>6000</v>
      </c>
      <c r="D12" s="11">
        <v>0</v>
      </c>
      <c r="E12" s="11">
        <v>6000</v>
      </c>
      <c r="F12" s="11">
        <v>0</v>
      </c>
      <c r="G12" s="11">
        <v>100</v>
      </c>
      <c r="H12" s="13"/>
      <c r="I12" s="13">
        <f t="shared" si="0"/>
        <v>6000</v>
      </c>
      <c r="J12" s="13">
        <f t="shared" ref="J12:K12" si="4">I12*6/100+I12</f>
        <v>6360</v>
      </c>
      <c r="K12" s="13">
        <f t="shared" si="4"/>
        <v>6741.6</v>
      </c>
    </row>
    <row r="13" spans="1:11" x14ac:dyDescent="0.25">
      <c r="A13" s="9" t="s">
        <v>686</v>
      </c>
      <c r="B13" s="10" t="s">
        <v>135</v>
      </c>
      <c r="C13" s="11">
        <v>37228</v>
      </c>
      <c r="D13" s="11">
        <v>0</v>
      </c>
      <c r="E13" s="11">
        <v>0</v>
      </c>
      <c r="F13" s="11">
        <v>37228</v>
      </c>
      <c r="G13" s="11">
        <v>0</v>
      </c>
      <c r="H13" s="13"/>
      <c r="I13" s="13">
        <f t="shared" si="0"/>
        <v>37228</v>
      </c>
      <c r="J13" s="13">
        <f t="shared" ref="J13:K13" si="5">I13*6/100+I13</f>
        <v>39461.68</v>
      </c>
      <c r="K13" s="13">
        <f t="shared" si="5"/>
        <v>41829.380799999999</v>
      </c>
    </row>
    <row r="14" spans="1:11" x14ac:dyDescent="0.25">
      <c r="A14" s="9" t="s">
        <v>687</v>
      </c>
      <c r="B14" s="10" t="s">
        <v>136</v>
      </c>
      <c r="C14" s="11">
        <v>272227</v>
      </c>
      <c r="D14" s="11">
        <v>6728.97</v>
      </c>
      <c r="E14" s="11">
        <v>34673.93</v>
      </c>
      <c r="F14" s="11">
        <v>237553.07</v>
      </c>
      <c r="G14" s="11">
        <v>12.73</v>
      </c>
      <c r="H14" s="13"/>
      <c r="I14" s="13">
        <f t="shared" si="0"/>
        <v>272227</v>
      </c>
      <c r="J14" s="13">
        <f t="shared" ref="J14:K14" si="6">I14*6/100+I14</f>
        <v>288560.62</v>
      </c>
      <c r="K14" s="13">
        <f t="shared" si="6"/>
        <v>305874.25719999999</v>
      </c>
    </row>
    <row r="15" spans="1:11" x14ac:dyDescent="0.25">
      <c r="A15" s="9" t="s">
        <v>688</v>
      </c>
      <c r="B15" s="10" t="s">
        <v>137</v>
      </c>
      <c r="C15" s="11">
        <v>14030</v>
      </c>
      <c r="D15" s="11">
        <v>0</v>
      </c>
      <c r="E15" s="11">
        <v>0</v>
      </c>
      <c r="F15" s="11">
        <v>14030</v>
      </c>
      <c r="G15" s="11">
        <v>0</v>
      </c>
      <c r="H15" s="13"/>
      <c r="I15" s="13">
        <f t="shared" si="0"/>
        <v>14030</v>
      </c>
      <c r="J15" s="13">
        <f t="shared" ref="J15:K15" si="7">I15*6/100+I15</f>
        <v>14871.8</v>
      </c>
      <c r="K15" s="13">
        <f t="shared" si="7"/>
        <v>15764.107999999998</v>
      </c>
    </row>
    <row r="16" spans="1:11" x14ac:dyDescent="0.25">
      <c r="A16" s="9" t="s">
        <v>689</v>
      </c>
      <c r="B16" s="10" t="s">
        <v>141</v>
      </c>
      <c r="C16" s="11">
        <v>66100</v>
      </c>
      <c r="D16" s="11">
        <v>0</v>
      </c>
      <c r="E16" s="11">
        <v>0</v>
      </c>
      <c r="F16" s="11">
        <v>66100</v>
      </c>
      <c r="G16" s="11">
        <v>0</v>
      </c>
      <c r="H16" s="13"/>
      <c r="I16" s="13">
        <f t="shared" si="0"/>
        <v>66100</v>
      </c>
      <c r="J16" s="13">
        <f t="shared" ref="J16:K16" si="8">I16*6/100+I16</f>
        <v>70066</v>
      </c>
      <c r="K16" s="13">
        <f t="shared" si="8"/>
        <v>74269.960000000006</v>
      </c>
    </row>
    <row r="17" spans="1:11" x14ac:dyDescent="0.25">
      <c r="A17" s="9" t="s">
        <v>690</v>
      </c>
      <c r="B17" s="10" t="s">
        <v>142</v>
      </c>
      <c r="C17" s="11">
        <v>15692</v>
      </c>
      <c r="D17" s="11">
        <v>1030.3</v>
      </c>
      <c r="E17" s="11">
        <v>6181.8</v>
      </c>
      <c r="F17" s="11">
        <v>9510.2000000000007</v>
      </c>
      <c r="G17" s="11">
        <v>39.39</v>
      </c>
      <c r="H17" s="13"/>
      <c r="I17" s="13">
        <f t="shared" si="0"/>
        <v>15692</v>
      </c>
      <c r="J17" s="13">
        <f t="shared" ref="J17:K17" si="9">I17*6/100+I17</f>
        <v>16633.52</v>
      </c>
      <c r="K17" s="13">
        <f t="shared" si="9"/>
        <v>17631.531200000001</v>
      </c>
    </row>
    <row r="18" spans="1:11" x14ac:dyDescent="0.25">
      <c r="A18" s="9"/>
      <c r="B18" s="10"/>
      <c r="C18" s="11"/>
      <c r="D18" s="11"/>
      <c r="E18" s="11"/>
      <c r="F18" s="11"/>
      <c r="G18" s="11"/>
      <c r="H18" s="13"/>
      <c r="I18" s="13">
        <f t="shared" si="0"/>
        <v>0</v>
      </c>
      <c r="J18" s="13">
        <f t="shared" ref="J18:K18" si="10">I18*6/100+I18</f>
        <v>0</v>
      </c>
      <c r="K18" s="13">
        <f t="shared" si="10"/>
        <v>0</v>
      </c>
    </row>
    <row r="19" spans="1:11" x14ac:dyDescent="0.25">
      <c r="A19" s="5"/>
      <c r="B19" s="6" t="s">
        <v>143</v>
      </c>
      <c r="C19" s="7">
        <v>2183695</v>
      </c>
      <c r="D19" s="7">
        <v>93486.96</v>
      </c>
      <c r="E19" s="7">
        <v>479734.65</v>
      </c>
      <c r="F19" s="7">
        <v>1703960.35</v>
      </c>
      <c r="G19" s="7">
        <v>21.96</v>
      </c>
      <c r="H19" s="13">
        <f>SUM(H8:H17)</f>
        <v>0</v>
      </c>
      <c r="I19" s="13">
        <f t="shared" si="0"/>
        <v>2183695</v>
      </c>
      <c r="J19" s="13">
        <f t="shared" ref="J19:K19" si="11">I19*6/100+I19</f>
        <v>2314716.7000000002</v>
      </c>
      <c r="K19" s="13">
        <f t="shared" si="11"/>
        <v>2453599.702</v>
      </c>
    </row>
    <row r="20" spans="1:11" x14ac:dyDescent="0.25">
      <c r="A20" s="5"/>
      <c r="B20" s="6"/>
      <c r="C20" s="7"/>
      <c r="D20" s="7"/>
      <c r="E20" s="7"/>
      <c r="F20" s="7"/>
      <c r="G20" s="7"/>
      <c r="H20" s="13"/>
      <c r="I20" s="13">
        <f t="shared" si="0"/>
        <v>0</v>
      </c>
      <c r="J20" s="13">
        <f t="shared" ref="J20:K20" si="12">I20*6/100+I20</f>
        <v>0</v>
      </c>
      <c r="K20" s="13">
        <f t="shared" si="12"/>
        <v>0</v>
      </c>
    </row>
    <row r="21" spans="1:11" x14ac:dyDescent="0.25">
      <c r="A21" s="5"/>
      <c r="B21" s="6" t="s">
        <v>144</v>
      </c>
      <c r="C21" s="7"/>
      <c r="D21" s="7"/>
      <c r="E21" s="7"/>
      <c r="F21" s="7"/>
      <c r="G21" s="7"/>
      <c r="H21" s="13"/>
      <c r="I21" s="13">
        <f t="shared" si="0"/>
        <v>0</v>
      </c>
      <c r="J21" s="13">
        <f t="shared" ref="J21:K21" si="13">I21*6/100+I21</f>
        <v>0</v>
      </c>
      <c r="K21" s="13">
        <f t="shared" si="13"/>
        <v>0</v>
      </c>
    </row>
    <row r="22" spans="1:11" x14ac:dyDescent="0.25">
      <c r="A22" s="9"/>
      <c r="B22" s="10"/>
      <c r="C22" s="11"/>
      <c r="D22" s="11"/>
      <c r="E22" s="11"/>
      <c r="F22" s="11"/>
      <c r="G22" s="11"/>
      <c r="H22" s="13"/>
      <c r="I22" s="13">
        <f t="shared" si="0"/>
        <v>0</v>
      </c>
      <c r="J22" s="13">
        <f t="shared" ref="J22:K22" si="14">I22*6/100+I22</f>
        <v>0</v>
      </c>
      <c r="K22" s="13">
        <f t="shared" si="14"/>
        <v>0</v>
      </c>
    </row>
    <row r="23" spans="1:11" x14ac:dyDescent="0.25">
      <c r="A23" s="9" t="s">
        <v>691</v>
      </c>
      <c r="B23" s="10" t="s">
        <v>145</v>
      </c>
      <c r="C23" s="11">
        <v>381</v>
      </c>
      <c r="D23" s="11">
        <v>26.25</v>
      </c>
      <c r="E23" s="11">
        <v>157.5</v>
      </c>
      <c r="F23" s="11">
        <v>223.5</v>
      </c>
      <c r="G23" s="11">
        <v>41.33</v>
      </c>
      <c r="H23" s="13"/>
      <c r="I23" s="13">
        <f t="shared" si="0"/>
        <v>381</v>
      </c>
      <c r="J23" s="13">
        <f t="shared" ref="J23:K23" si="15">I23*6/100+I23</f>
        <v>403.86</v>
      </c>
      <c r="K23" s="13">
        <f t="shared" si="15"/>
        <v>428.09160000000003</v>
      </c>
    </row>
    <row r="24" spans="1:11" x14ac:dyDescent="0.25">
      <c r="A24" s="9" t="s">
        <v>692</v>
      </c>
      <c r="B24" s="10" t="s">
        <v>146</v>
      </c>
      <c r="C24" s="11">
        <v>100786</v>
      </c>
      <c r="D24" s="11">
        <v>6136.2</v>
      </c>
      <c r="E24" s="11">
        <v>36817.199999999997</v>
      </c>
      <c r="F24" s="11">
        <v>63968.800000000003</v>
      </c>
      <c r="G24" s="11">
        <v>36.53</v>
      </c>
      <c r="H24" s="13"/>
      <c r="I24" s="13">
        <f t="shared" si="0"/>
        <v>100786</v>
      </c>
      <c r="J24" s="13">
        <f t="shared" ref="J24:K24" si="16">I24*6/100+I24</f>
        <v>106833.16</v>
      </c>
      <c r="K24" s="13">
        <f t="shared" si="16"/>
        <v>113243.1496</v>
      </c>
    </row>
    <row r="25" spans="1:11" x14ac:dyDescent="0.25">
      <c r="A25" s="9" t="s">
        <v>693</v>
      </c>
      <c r="B25" s="10" t="s">
        <v>147</v>
      </c>
      <c r="C25" s="11">
        <v>336444</v>
      </c>
      <c r="D25" s="11">
        <v>10413.07</v>
      </c>
      <c r="E25" s="11">
        <v>61712.71</v>
      </c>
      <c r="F25" s="11">
        <v>274731.28999999998</v>
      </c>
      <c r="G25" s="11">
        <v>18.34</v>
      </c>
      <c r="H25" s="13"/>
      <c r="I25" s="13">
        <f t="shared" si="0"/>
        <v>336444</v>
      </c>
      <c r="J25" s="13">
        <f t="shared" ref="J25:K25" si="17">I25*6/100+I25</f>
        <v>356630.64</v>
      </c>
      <c r="K25" s="13">
        <f t="shared" si="17"/>
        <v>378028.47840000002</v>
      </c>
    </row>
    <row r="26" spans="1:11" x14ac:dyDescent="0.25">
      <c r="A26" s="9" t="s">
        <v>694</v>
      </c>
      <c r="B26" s="10" t="s">
        <v>148</v>
      </c>
      <c r="C26" s="11">
        <v>8926</v>
      </c>
      <c r="D26" s="11">
        <v>446.16</v>
      </c>
      <c r="E26" s="11">
        <v>2676.96</v>
      </c>
      <c r="F26" s="11">
        <v>6249.04</v>
      </c>
      <c r="G26" s="11">
        <v>29.99</v>
      </c>
      <c r="H26" s="13"/>
      <c r="I26" s="13">
        <f t="shared" si="0"/>
        <v>8926</v>
      </c>
      <c r="J26" s="13">
        <f t="shared" ref="J26:K26" si="18">I26*6/100+I26</f>
        <v>9461.56</v>
      </c>
      <c r="K26" s="13">
        <f t="shared" si="18"/>
        <v>10029.2536</v>
      </c>
    </row>
    <row r="27" spans="1:11" x14ac:dyDescent="0.25">
      <c r="A27" s="9"/>
      <c r="B27" s="10"/>
      <c r="C27" s="11"/>
      <c r="D27" s="11"/>
      <c r="E27" s="11"/>
      <c r="F27" s="11"/>
      <c r="G27" s="11"/>
      <c r="H27" s="13"/>
      <c r="I27" s="13">
        <f t="shared" si="0"/>
        <v>0</v>
      </c>
      <c r="J27" s="13">
        <f t="shared" ref="J27:K27" si="19">I27*6/100+I27</f>
        <v>0</v>
      </c>
      <c r="K27" s="13">
        <f t="shared" si="19"/>
        <v>0</v>
      </c>
    </row>
    <row r="28" spans="1:11" x14ac:dyDescent="0.25">
      <c r="A28" s="5"/>
      <c r="B28" s="6" t="s">
        <v>149</v>
      </c>
      <c r="C28" s="7">
        <v>446537</v>
      </c>
      <c r="D28" s="7">
        <v>17021.68</v>
      </c>
      <c r="E28" s="7">
        <v>101364.37</v>
      </c>
      <c r="F28" s="7">
        <v>345172.63</v>
      </c>
      <c r="G28" s="7">
        <v>22.7</v>
      </c>
      <c r="H28" s="13">
        <f>SUM(H23:H26)</f>
        <v>0</v>
      </c>
      <c r="I28" s="13">
        <f t="shared" si="0"/>
        <v>446537</v>
      </c>
      <c r="J28" s="13">
        <f t="shared" ref="J28:K28" si="20">I28*6/100+I28</f>
        <v>473329.22</v>
      </c>
      <c r="K28" s="13">
        <f t="shared" si="20"/>
        <v>501728.97319999995</v>
      </c>
    </row>
    <row r="29" spans="1:11" x14ac:dyDescent="0.25">
      <c r="A29" s="5"/>
      <c r="B29" s="6"/>
      <c r="C29" s="7"/>
      <c r="D29" s="7"/>
      <c r="E29" s="7"/>
      <c r="F29" s="7"/>
      <c r="G29" s="7"/>
      <c r="H29" s="13"/>
      <c r="I29" s="13">
        <f t="shared" si="0"/>
        <v>0</v>
      </c>
      <c r="J29" s="13">
        <f t="shared" ref="J29:K29" si="21">I29*6/100+I29</f>
        <v>0</v>
      </c>
      <c r="K29" s="13">
        <f t="shared" si="21"/>
        <v>0</v>
      </c>
    </row>
    <row r="30" spans="1:11" x14ac:dyDescent="0.25">
      <c r="A30" s="5"/>
      <c r="B30" s="6" t="s">
        <v>150</v>
      </c>
      <c r="C30" s="7"/>
      <c r="D30" s="7"/>
      <c r="E30" s="7"/>
      <c r="F30" s="7"/>
      <c r="G30" s="7"/>
      <c r="H30" s="13"/>
      <c r="I30" s="13">
        <f t="shared" si="0"/>
        <v>0</v>
      </c>
      <c r="J30" s="13">
        <f t="shared" ref="J30:K30" si="22">I30*6/100+I30</f>
        <v>0</v>
      </c>
      <c r="K30" s="13">
        <f t="shared" si="22"/>
        <v>0</v>
      </c>
    </row>
    <row r="31" spans="1:11" x14ac:dyDescent="0.25">
      <c r="A31" s="5"/>
      <c r="B31" s="6"/>
      <c r="C31" s="7"/>
      <c r="D31" s="7"/>
      <c r="E31" s="7"/>
      <c r="F31" s="7"/>
      <c r="G31" s="7"/>
      <c r="H31" s="13"/>
      <c r="I31" s="13">
        <f t="shared" si="0"/>
        <v>0</v>
      </c>
      <c r="J31" s="13">
        <f t="shared" ref="J31:K31" si="23">I31*6/100+I31</f>
        <v>0</v>
      </c>
      <c r="K31" s="13">
        <f t="shared" si="23"/>
        <v>0</v>
      </c>
    </row>
    <row r="32" spans="1:11" x14ac:dyDescent="0.25">
      <c r="A32" s="9" t="s">
        <v>695</v>
      </c>
      <c r="B32" s="10" t="s">
        <v>151</v>
      </c>
      <c r="C32" s="11">
        <v>4305</v>
      </c>
      <c r="D32" s="11">
        <v>0</v>
      </c>
      <c r="E32" s="11">
        <v>0</v>
      </c>
      <c r="F32" s="11">
        <v>4305</v>
      </c>
      <c r="G32" s="11">
        <v>0</v>
      </c>
      <c r="H32" s="13"/>
      <c r="I32" s="13">
        <f t="shared" si="0"/>
        <v>4305</v>
      </c>
      <c r="J32" s="13">
        <f t="shared" ref="J32:K32" si="24">I32*6/100+I32</f>
        <v>4563.3</v>
      </c>
      <c r="K32" s="13">
        <f t="shared" si="24"/>
        <v>4837.098</v>
      </c>
    </row>
    <row r="33" spans="1:11" x14ac:dyDescent="0.25">
      <c r="A33" s="9" t="s">
        <v>696</v>
      </c>
      <c r="B33" s="10" t="s">
        <v>152</v>
      </c>
      <c r="C33" s="11">
        <v>6876</v>
      </c>
      <c r="D33" s="11">
        <v>0</v>
      </c>
      <c r="E33" s="11">
        <v>0</v>
      </c>
      <c r="F33" s="11">
        <v>6876</v>
      </c>
      <c r="G33" s="11">
        <v>0</v>
      </c>
      <c r="H33" s="13"/>
      <c r="I33" s="13">
        <f t="shared" si="0"/>
        <v>6876</v>
      </c>
      <c r="J33" s="13">
        <f t="shared" ref="J33:K33" si="25">I33*6/100+I33</f>
        <v>7288.56</v>
      </c>
      <c r="K33" s="13">
        <f t="shared" si="25"/>
        <v>7725.8736000000008</v>
      </c>
    </row>
    <row r="34" spans="1:11" x14ac:dyDescent="0.25">
      <c r="A34" s="9" t="s">
        <v>697</v>
      </c>
      <c r="B34" s="10" t="s">
        <v>153</v>
      </c>
      <c r="C34" s="11">
        <v>4598</v>
      </c>
      <c r="D34" s="11">
        <v>0</v>
      </c>
      <c r="E34" s="11">
        <v>0</v>
      </c>
      <c r="F34" s="11">
        <v>4598</v>
      </c>
      <c r="G34" s="11">
        <v>0</v>
      </c>
      <c r="H34" s="13"/>
      <c r="I34" s="13">
        <f t="shared" si="0"/>
        <v>4598</v>
      </c>
      <c r="J34" s="13">
        <f t="shared" ref="J34:K34" si="26">I34*6/100+I34</f>
        <v>4873.88</v>
      </c>
      <c r="K34" s="13">
        <f t="shared" si="26"/>
        <v>5166.3127999999997</v>
      </c>
    </row>
    <row r="35" spans="1:11" x14ac:dyDescent="0.25">
      <c r="A35" s="9"/>
      <c r="B35" s="10"/>
      <c r="C35" s="11"/>
      <c r="D35" s="11"/>
      <c r="E35" s="11"/>
      <c r="F35" s="11"/>
      <c r="G35" s="11"/>
      <c r="H35" s="13"/>
      <c r="I35" s="13">
        <f t="shared" si="0"/>
        <v>0</v>
      </c>
      <c r="J35" s="13">
        <f t="shared" ref="J35:K35" si="27">I35*6/100+I35</f>
        <v>0</v>
      </c>
      <c r="K35" s="13">
        <f t="shared" si="27"/>
        <v>0</v>
      </c>
    </row>
    <row r="36" spans="1:11" x14ac:dyDescent="0.25">
      <c r="A36" s="5"/>
      <c r="B36" s="6" t="s">
        <v>154</v>
      </c>
      <c r="C36" s="7">
        <v>15779</v>
      </c>
      <c r="D36" s="7">
        <v>0</v>
      </c>
      <c r="E36" s="7">
        <v>0</v>
      </c>
      <c r="F36" s="7">
        <v>15779</v>
      </c>
      <c r="G36" s="7">
        <v>0</v>
      </c>
      <c r="H36" s="13">
        <f>SUM(H32:H34)</f>
        <v>0</v>
      </c>
      <c r="I36" s="13">
        <f t="shared" si="0"/>
        <v>15779</v>
      </c>
      <c r="J36" s="13">
        <f t="shared" ref="J36:K36" si="28">I36*6/100+I36</f>
        <v>16725.740000000002</v>
      </c>
      <c r="K36" s="13">
        <f t="shared" si="28"/>
        <v>17729.2844</v>
      </c>
    </row>
    <row r="37" spans="1:11" x14ac:dyDescent="0.25">
      <c r="A37" s="5"/>
      <c r="B37" s="6"/>
      <c r="C37" s="7"/>
      <c r="D37" s="7"/>
      <c r="E37" s="7"/>
      <c r="F37" s="7"/>
      <c r="G37" s="7"/>
      <c r="H37" s="13"/>
      <c r="I37" s="13">
        <f t="shared" si="0"/>
        <v>0</v>
      </c>
      <c r="J37" s="13">
        <f t="shared" ref="J37:K37" si="29">I37*6/100+I37</f>
        <v>0</v>
      </c>
      <c r="K37" s="13">
        <f t="shared" si="29"/>
        <v>0</v>
      </c>
    </row>
    <row r="38" spans="1:11" x14ac:dyDescent="0.25">
      <c r="A38" s="5"/>
      <c r="B38" s="6" t="s">
        <v>155</v>
      </c>
      <c r="C38" s="7">
        <v>2646011</v>
      </c>
      <c r="D38" s="7">
        <v>110508.64</v>
      </c>
      <c r="E38" s="7">
        <v>581099.02</v>
      </c>
      <c r="F38" s="7">
        <v>2064911.98</v>
      </c>
      <c r="G38" s="7">
        <v>21.96</v>
      </c>
      <c r="H38" s="13">
        <f>H19+H28+H36</f>
        <v>0</v>
      </c>
      <c r="I38" s="13">
        <f t="shared" si="0"/>
        <v>2646011</v>
      </c>
      <c r="J38" s="13">
        <f t="shared" ref="J38:K38" si="30">I38*6/100+I38</f>
        <v>2804771.66</v>
      </c>
      <c r="K38" s="13">
        <f t="shared" si="30"/>
        <v>2973057.9596000002</v>
      </c>
    </row>
    <row r="39" spans="1:11" x14ac:dyDescent="0.25">
      <c r="A39" s="5"/>
      <c r="B39" s="6"/>
      <c r="C39" s="7"/>
      <c r="D39" s="7"/>
      <c r="E39" s="7"/>
      <c r="F39" s="7"/>
      <c r="G39" s="7"/>
      <c r="H39" s="13"/>
      <c r="I39" s="13">
        <f t="shared" si="0"/>
        <v>0</v>
      </c>
      <c r="J39" s="13">
        <f t="shared" ref="J39:K39" si="31">I39*6/100+I39</f>
        <v>0</v>
      </c>
      <c r="K39" s="13">
        <f t="shared" si="31"/>
        <v>0</v>
      </c>
    </row>
    <row r="40" spans="1:11" x14ac:dyDescent="0.25">
      <c r="A40" s="5"/>
      <c r="B40" s="6" t="s">
        <v>156</v>
      </c>
      <c r="C40" s="7">
        <v>2646011</v>
      </c>
      <c r="D40" s="7">
        <v>110508.64</v>
      </c>
      <c r="E40" s="7">
        <v>581099.02</v>
      </c>
      <c r="F40" s="7">
        <v>2064911.98</v>
      </c>
      <c r="G40" s="7">
        <v>21.96</v>
      </c>
      <c r="H40" s="13">
        <f>H38</f>
        <v>0</v>
      </c>
      <c r="I40" s="13">
        <f t="shared" si="0"/>
        <v>2646011</v>
      </c>
      <c r="J40" s="13">
        <f t="shared" ref="J40:K40" si="32">I40*6/100+I40</f>
        <v>2804771.66</v>
      </c>
      <c r="K40" s="13">
        <f t="shared" si="32"/>
        <v>2973057.9596000002</v>
      </c>
    </row>
    <row r="41" spans="1:11" x14ac:dyDescent="0.25">
      <c r="A41" s="5"/>
      <c r="B41" s="6"/>
      <c r="C41" s="7"/>
      <c r="D41" s="7"/>
      <c r="E41" s="7"/>
      <c r="F41" s="7"/>
      <c r="G41" s="7"/>
      <c r="H41" s="13"/>
      <c r="I41" s="13">
        <f t="shared" si="0"/>
        <v>0</v>
      </c>
      <c r="J41" s="13">
        <f t="shared" ref="J41:K41" si="33">I41*6/100+I41</f>
        <v>0</v>
      </c>
      <c r="K41" s="13">
        <f t="shared" si="33"/>
        <v>0</v>
      </c>
    </row>
    <row r="42" spans="1:11" x14ac:dyDescent="0.25">
      <c r="A42" s="5"/>
      <c r="B42" s="6" t="s">
        <v>157</v>
      </c>
      <c r="C42" s="7"/>
      <c r="D42" s="7"/>
      <c r="E42" s="7"/>
      <c r="F42" s="7"/>
      <c r="G42" s="7"/>
      <c r="H42" s="13"/>
      <c r="I42" s="13">
        <f t="shared" si="0"/>
        <v>0</v>
      </c>
      <c r="J42" s="13">
        <f t="shared" ref="J42:K42" si="34">I42*6/100+I42</f>
        <v>0</v>
      </c>
      <c r="K42" s="13">
        <f t="shared" si="34"/>
        <v>0</v>
      </c>
    </row>
    <row r="43" spans="1:11" x14ac:dyDescent="0.25">
      <c r="A43" s="5"/>
      <c r="B43" s="6" t="s">
        <v>169</v>
      </c>
      <c r="C43" s="7"/>
      <c r="D43" s="7"/>
      <c r="E43" s="7"/>
      <c r="F43" s="7"/>
      <c r="G43" s="7"/>
      <c r="H43" s="13"/>
      <c r="I43" s="13">
        <f t="shared" si="0"/>
        <v>0</v>
      </c>
      <c r="J43" s="13">
        <f t="shared" ref="J43:K43" si="35">I43*6/100+I43</f>
        <v>0</v>
      </c>
      <c r="K43" s="13">
        <f t="shared" si="35"/>
        <v>0</v>
      </c>
    </row>
    <row r="44" spans="1:11" x14ac:dyDescent="0.25">
      <c r="A44" s="9"/>
      <c r="B44" s="10"/>
      <c r="C44" s="11"/>
      <c r="D44" s="11"/>
      <c r="E44" s="11"/>
      <c r="F44" s="11"/>
      <c r="G44" s="11"/>
      <c r="H44" s="13"/>
      <c r="I44" s="13">
        <f t="shared" si="0"/>
        <v>0</v>
      </c>
      <c r="J44" s="13">
        <f t="shared" ref="J44:K44" si="36">I44*6/100+I44</f>
        <v>0</v>
      </c>
      <c r="K44" s="13">
        <f t="shared" si="36"/>
        <v>0</v>
      </c>
    </row>
    <row r="45" spans="1:11" x14ac:dyDescent="0.25">
      <c r="A45" s="9" t="s">
        <v>698</v>
      </c>
      <c r="B45" s="10" t="s">
        <v>170</v>
      </c>
      <c r="C45" s="11">
        <v>212906</v>
      </c>
      <c r="D45" s="11">
        <v>0</v>
      </c>
      <c r="E45" s="11">
        <v>0</v>
      </c>
      <c r="F45" s="11">
        <v>212906</v>
      </c>
      <c r="G45" s="11">
        <v>0</v>
      </c>
      <c r="H45" s="13"/>
      <c r="I45" s="13">
        <f t="shared" si="0"/>
        <v>212906</v>
      </c>
      <c r="J45" s="13">
        <f t="shared" ref="J45:K45" si="37">I45*6/100+I45</f>
        <v>225680.36</v>
      </c>
      <c r="K45" s="13">
        <f t="shared" si="37"/>
        <v>239221.18159999998</v>
      </c>
    </row>
    <row r="46" spans="1:11" x14ac:dyDescent="0.25">
      <c r="A46" s="9" t="s">
        <v>699</v>
      </c>
      <c r="B46" s="10" t="s">
        <v>171</v>
      </c>
      <c r="C46" s="11">
        <v>638720</v>
      </c>
      <c r="D46" s="11">
        <v>0</v>
      </c>
      <c r="E46" s="11">
        <v>0</v>
      </c>
      <c r="F46" s="11">
        <v>638720</v>
      </c>
      <c r="G46" s="11">
        <v>0</v>
      </c>
      <c r="H46" s="13"/>
      <c r="I46" s="13">
        <f t="shared" si="0"/>
        <v>638720</v>
      </c>
      <c r="J46" s="13">
        <f t="shared" ref="J46:K46" si="38">I46*6/100+I46</f>
        <v>677043.19999999995</v>
      </c>
      <c r="K46" s="13">
        <f t="shared" si="38"/>
        <v>717665.7919999999</v>
      </c>
    </row>
    <row r="47" spans="1:11" x14ac:dyDescent="0.25">
      <c r="A47" s="9" t="s">
        <v>700</v>
      </c>
      <c r="B47" s="10" t="s">
        <v>172</v>
      </c>
      <c r="C47" s="11">
        <v>47508</v>
      </c>
      <c r="D47" s="11">
        <v>0</v>
      </c>
      <c r="E47" s="11">
        <v>0</v>
      </c>
      <c r="F47" s="11">
        <v>47508</v>
      </c>
      <c r="G47" s="11">
        <v>0</v>
      </c>
      <c r="H47" s="13"/>
      <c r="I47" s="13">
        <f t="shared" si="0"/>
        <v>47508</v>
      </c>
      <c r="J47" s="13">
        <f t="shared" ref="J47:K47" si="39">I47*6/100+I47</f>
        <v>50358.48</v>
      </c>
      <c r="K47" s="13">
        <f t="shared" si="39"/>
        <v>53379.988800000006</v>
      </c>
    </row>
    <row r="48" spans="1:11" x14ac:dyDescent="0.25">
      <c r="A48" s="9"/>
      <c r="B48" s="10"/>
      <c r="C48" s="11"/>
      <c r="D48" s="11"/>
      <c r="E48" s="11"/>
      <c r="F48" s="11"/>
      <c r="G48" s="11"/>
      <c r="H48" s="13"/>
      <c r="I48" s="13">
        <f t="shared" si="0"/>
        <v>0</v>
      </c>
      <c r="J48" s="13">
        <f t="shared" ref="J48:K48" si="40">I48*6/100+I48</f>
        <v>0</v>
      </c>
      <c r="K48" s="13">
        <f t="shared" si="40"/>
        <v>0</v>
      </c>
    </row>
    <row r="49" spans="1:11" x14ac:dyDescent="0.25">
      <c r="A49" s="5"/>
      <c r="B49" s="6" t="s">
        <v>173</v>
      </c>
      <c r="C49" s="7">
        <v>899134</v>
      </c>
      <c r="D49" s="7">
        <v>0</v>
      </c>
      <c r="E49" s="7">
        <v>0</v>
      </c>
      <c r="F49" s="7">
        <v>899134</v>
      </c>
      <c r="G49" s="7">
        <v>0</v>
      </c>
      <c r="H49" s="13">
        <f>SUM(H45:H47)</f>
        <v>0</v>
      </c>
      <c r="I49" s="13">
        <f t="shared" si="0"/>
        <v>899134</v>
      </c>
      <c r="J49" s="13">
        <f t="shared" ref="J49:K49" si="41">I49*6/100+I49</f>
        <v>953082.04</v>
      </c>
      <c r="K49" s="13">
        <f t="shared" si="41"/>
        <v>1010266.9624000001</v>
      </c>
    </row>
    <row r="50" spans="1:11" x14ac:dyDescent="0.25">
      <c r="A50" s="5"/>
      <c r="B50" s="6"/>
      <c r="C50" s="7"/>
      <c r="D50" s="7"/>
      <c r="E50" s="7"/>
      <c r="F50" s="7"/>
      <c r="G50" s="7"/>
      <c r="H50" s="13"/>
      <c r="I50" s="13">
        <f t="shared" si="0"/>
        <v>0</v>
      </c>
      <c r="J50" s="13">
        <f t="shared" ref="J50:K50" si="42">I50*6/100+I50</f>
        <v>0</v>
      </c>
      <c r="K50" s="13">
        <f t="shared" si="42"/>
        <v>0</v>
      </c>
    </row>
    <row r="51" spans="1:11" x14ac:dyDescent="0.25">
      <c r="A51" s="5"/>
      <c r="B51" s="6" t="s">
        <v>179</v>
      </c>
      <c r="C51" s="7"/>
      <c r="D51" s="7"/>
      <c r="E51" s="7"/>
      <c r="F51" s="7"/>
      <c r="G51" s="7"/>
      <c r="H51" s="13"/>
      <c r="I51" s="13">
        <f t="shared" si="0"/>
        <v>0</v>
      </c>
      <c r="J51" s="13">
        <f t="shared" ref="J51:K51" si="43">I51*6/100+I51</f>
        <v>0</v>
      </c>
      <c r="K51" s="13">
        <f t="shared" si="43"/>
        <v>0</v>
      </c>
    </row>
    <row r="52" spans="1:11" x14ac:dyDescent="0.25">
      <c r="A52" s="9"/>
      <c r="B52" s="10"/>
      <c r="C52" s="11"/>
      <c r="D52" s="11"/>
      <c r="E52" s="11"/>
      <c r="F52" s="11"/>
      <c r="G52" s="11"/>
      <c r="H52" s="13"/>
      <c r="I52" s="13">
        <f t="shared" si="0"/>
        <v>0</v>
      </c>
      <c r="J52" s="13">
        <f t="shared" ref="J52:K52" si="44">I52*6/100+I52</f>
        <v>0</v>
      </c>
      <c r="K52" s="13">
        <f t="shared" si="44"/>
        <v>0</v>
      </c>
    </row>
    <row r="53" spans="1:11" x14ac:dyDescent="0.25">
      <c r="A53" s="9" t="s">
        <v>701</v>
      </c>
      <c r="B53" s="10" t="s">
        <v>180</v>
      </c>
      <c r="C53" s="11">
        <v>0</v>
      </c>
      <c r="D53" s="11">
        <v>16581.52</v>
      </c>
      <c r="E53" s="11">
        <v>99489.12</v>
      </c>
      <c r="F53" s="11">
        <v>-99489.12</v>
      </c>
      <c r="G53" s="11">
        <v>0</v>
      </c>
      <c r="H53" s="13"/>
      <c r="I53" s="13">
        <f t="shared" si="0"/>
        <v>0</v>
      </c>
      <c r="J53" s="13">
        <f t="shared" ref="J53:K53" si="45">I53*6/100+I53</f>
        <v>0</v>
      </c>
      <c r="K53" s="13">
        <f t="shared" si="45"/>
        <v>0</v>
      </c>
    </row>
    <row r="54" spans="1:11" x14ac:dyDescent="0.25">
      <c r="A54" s="9" t="s">
        <v>702</v>
      </c>
      <c r="B54" s="10" t="s">
        <v>181</v>
      </c>
      <c r="C54" s="11">
        <v>0</v>
      </c>
      <c r="D54" s="11">
        <v>49744.56</v>
      </c>
      <c r="E54" s="11">
        <v>298467.36</v>
      </c>
      <c r="F54" s="11">
        <v>-298467.36</v>
      </c>
      <c r="G54" s="11">
        <v>0</v>
      </c>
      <c r="H54" s="13"/>
      <c r="I54" s="13">
        <f t="shared" si="0"/>
        <v>0</v>
      </c>
      <c r="J54" s="13">
        <f t="shared" ref="J54:K54" si="46">I54*6/100+I54</f>
        <v>0</v>
      </c>
      <c r="K54" s="13">
        <f t="shared" si="46"/>
        <v>0</v>
      </c>
    </row>
    <row r="55" spans="1:11" x14ac:dyDescent="0.25">
      <c r="A55" s="9" t="s">
        <v>703</v>
      </c>
      <c r="B55" s="10" t="s">
        <v>182</v>
      </c>
      <c r="C55" s="11">
        <v>0</v>
      </c>
      <c r="D55" s="11">
        <v>3400</v>
      </c>
      <c r="E55" s="11">
        <v>20300</v>
      </c>
      <c r="F55" s="11">
        <v>-20300</v>
      </c>
      <c r="G55" s="11">
        <v>0</v>
      </c>
      <c r="H55" s="13"/>
      <c r="I55" s="13">
        <f t="shared" si="0"/>
        <v>0</v>
      </c>
      <c r="J55" s="13">
        <f t="shared" ref="J55:K55" si="47">I55*6/100+I55</f>
        <v>0</v>
      </c>
      <c r="K55" s="13">
        <f t="shared" si="47"/>
        <v>0</v>
      </c>
    </row>
    <row r="56" spans="1:11" x14ac:dyDescent="0.25">
      <c r="A56" s="9"/>
      <c r="B56" s="10"/>
      <c r="C56" s="11"/>
      <c r="D56" s="11"/>
      <c r="E56" s="11"/>
      <c r="F56" s="11"/>
      <c r="G56" s="11"/>
      <c r="H56" s="13"/>
      <c r="I56" s="13">
        <f t="shared" si="0"/>
        <v>0</v>
      </c>
      <c r="J56" s="13">
        <f t="shared" ref="J56:K56" si="48">I56*6/100+I56</f>
        <v>0</v>
      </c>
      <c r="K56" s="13">
        <f t="shared" si="48"/>
        <v>0</v>
      </c>
    </row>
    <row r="57" spans="1:11" x14ac:dyDescent="0.25">
      <c r="A57" s="5"/>
      <c r="B57" s="6" t="s">
        <v>183</v>
      </c>
      <c r="C57" s="7">
        <v>0</v>
      </c>
      <c r="D57" s="7">
        <v>69726.080000000002</v>
      </c>
      <c r="E57" s="7">
        <v>418256.48</v>
      </c>
      <c r="F57" s="7">
        <v>-418256.48</v>
      </c>
      <c r="G57" s="7">
        <v>0</v>
      </c>
      <c r="H57" s="13">
        <f>SUM(H53:H55)</f>
        <v>0</v>
      </c>
      <c r="I57" s="13">
        <f t="shared" si="0"/>
        <v>0</v>
      </c>
      <c r="J57" s="13">
        <f t="shared" ref="J57:K57" si="49">I57*6/100+I57</f>
        <v>0</v>
      </c>
      <c r="K57" s="13">
        <f t="shared" si="49"/>
        <v>0</v>
      </c>
    </row>
    <row r="58" spans="1:11" x14ac:dyDescent="0.25">
      <c r="A58" s="5"/>
      <c r="B58" s="6"/>
      <c r="C58" s="7"/>
      <c r="D58" s="7"/>
      <c r="E58" s="7"/>
      <c r="F58" s="7"/>
      <c r="G58" s="7"/>
      <c r="H58" s="13"/>
      <c r="I58" s="13">
        <f t="shared" si="0"/>
        <v>0</v>
      </c>
      <c r="J58" s="13">
        <f t="shared" ref="J58:K58" si="50">I58*6/100+I58</f>
        <v>0</v>
      </c>
      <c r="K58" s="13">
        <f t="shared" si="50"/>
        <v>0</v>
      </c>
    </row>
    <row r="59" spans="1:11" x14ac:dyDescent="0.25">
      <c r="A59" s="5"/>
      <c r="B59" s="6" t="s">
        <v>184</v>
      </c>
      <c r="C59" s="7">
        <v>899134</v>
      </c>
      <c r="D59" s="7">
        <v>69726.080000000002</v>
      </c>
      <c r="E59" s="7">
        <v>418256.48</v>
      </c>
      <c r="F59" s="7">
        <v>480877.52</v>
      </c>
      <c r="G59" s="7">
        <v>46.51</v>
      </c>
      <c r="H59" s="13">
        <f>H49+H57</f>
        <v>0</v>
      </c>
      <c r="I59" s="13">
        <f t="shared" si="0"/>
        <v>899134</v>
      </c>
      <c r="J59" s="13">
        <f t="shared" ref="J59:K59" si="51">I59*6/100+I59</f>
        <v>953082.04</v>
      </c>
      <c r="K59" s="13">
        <f t="shared" si="51"/>
        <v>1010266.9624000001</v>
      </c>
    </row>
    <row r="60" spans="1:11" x14ac:dyDescent="0.25">
      <c r="A60" s="5"/>
      <c r="B60" s="6"/>
      <c r="C60" s="7"/>
      <c r="D60" s="7"/>
      <c r="E60" s="7"/>
      <c r="F60" s="7"/>
      <c r="G60" s="7"/>
      <c r="H60" s="13"/>
      <c r="I60" s="13">
        <f t="shared" si="0"/>
        <v>0</v>
      </c>
      <c r="J60" s="13">
        <f t="shared" ref="J60:K60" si="52">I60*6/100+I60</f>
        <v>0</v>
      </c>
      <c r="K60" s="13">
        <f t="shared" si="52"/>
        <v>0</v>
      </c>
    </row>
    <row r="61" spans="1:11" x14ac:dyDescent="0.25">
      <c r="A61" s="5"/>
      <c r="B61" s="6" t="s">
        <v>185</v>
      </c>
      <c r="C61" s="7">
        <v>899134</v>
      </c>
      <c r="D61" s="7">
        <v>69726.080000000002</v>
      </c>
      <c r="E61" s="7">
        <v>418256.48</v>
      </c>
      <c r="F61" s="7">
        <v>480877.52</v>
      </c>
      <c r="G61" s="7">
        <v>46.51</v>
      </c>
      <c r="H61" s="13">
        <f>H59</f>
        <v>0</v>
      </c>
      <c r="I61" s="13">
        <f t="shared" si="0"/>
        <v>899134</v>
      </c>
      <c r="J61" s="13">
        <f t="shared" ref="J61:K61" si="53">I61*6/100+I61</f>
        <v>953082.04</v>
      </c>
      <c r="K61" s="13">
        <f t="shared" si="53"/>
        <v>1010266.9624000001</v>
      </c>
    </row>
    <row r="62" spans="1:11" x14ac:dyDescent="0.25">
      <c r="A62" s="9"/>
      <c r="B62" s="10"/>
      <c r="C62" s="11"/>
      <c r="D62" s="11"/>
      <c r="E62" s="11"/>
      <c r="F62" s="11"/>
      <c r="G62" s="11"/>
      <c r="H62" s="13"/>
      <c r="I62" s="13">
        <f t="shared" si="0"/>
        <v>0</v>
      </c>
      <c r="J62" s="13">
        <f t="shared" ref="J62:K62" si="54">I62*6/100+I62</f>
        <v>0</v>
      </c>
      <c r="K62" s="13">
        <f t="shared" si="54"/>
        <v>0</v>
      </c>
    </row>
    <row r="63" spans="1:11" x14ac:dyDescent="0.25">
      <c r="A63" s="5"/>
      <c r="B63" s="6" t="s">
        <v>186</v>
      </c>
      <c r="C63" s="7"/>
      <c r="D63" s="7"/>
      <c r="E63" s="7"/>
      <c r="F63" s="7"/>
      <c r="G63" s="7"/>
      <c r="H63" s="13"/>
      <c r="I63" s="13">
        <f t="shared" si="0"/>
        <v>0</v>
      </c>
      <c r="J63" s="13">
        <f t="shared" ref="J63:K63" si="55">I63*6/100+I63</f>
        <v>0</v>
      </c>
      <c r="K63" s="13">
        <f t="shared" si="55"/>
        <v>0</v>
      </c>
    </row>
    <row r="64" spans="1:11" x14ac:dyDescent="0.25">
      <c r="A64" s="5"/>
      <c r="B64" s="6" t="s">
        <v>187</v>
      </c>
      <c r="C64" s="7"/>
      <c r="D64" s="7"/>
      <c r="E64" s="7"/>
      <c r="F64" s="7"/>
      <c r="G64" s="7"/>
      <c r="H64" s="13"/>
      <c r="I64" s="13">
        <f t="shared" si="0"/>
        <v>0</v>
      </c>
      <c r="J64" s="13">
        <f t="shared" ref="J64:K64" si="56">I64*6/100+I64</f>
        <v>0</v>
      </c>
      <c r="K64" s="13">
        <f t="shared" si="56"/>
        <v>0</v>
      </c>
    </row>
    <row r="65" spans="1:11" x14ac:dyDescent="0.25">
      <c r="A65" s="9"/>
      <c r="B65" s="10"/>
      <c r="C65" s="11"/>
      <c r="D65" s="11"/>
      <c r="E65" s="11"/>
      <c r="F65" s="11"/>
      <c r="G65" s="11"/>
      <c r="H65" s="13"/>
      <c r="I65" s="13">
        <f t="shared" si="0"/>
        <v>0</v>
      </c>
      <c r="J65" s="13">
        <f t="shared" ref="J65:K65" si="57">I65*6/100+I65</f>
        <v>0</v>
      </c>
      <c r="K65" s="13">
        <f t="shared" si="57"/>
        <v>0</v>
      </c>
    </row>
    <row r="66" spans="1:11" s="18" customFormat="1" x14ac:dyDescent="0.25">
      <c r="A66" s="15" t="s">
        <v>704</v>
      </c>
      <c r="B66" s="16" t="s">
        <v>193</v>
      </c>
      <c r="C66" s="17">
        <v>63405</v>
      </c>
      <c r="D66" s="17">
        <v>0</v>
      </c>
      <c r="E66" s="17">
        <v>46500</v>
      </c>
      <c r="F66" s="17">
        <v>16905</v>
      </c>
      <c r="G66" s="17">
        <v>73.33</v>
      </c>
      <c r="H66" s="19">
        <v>-16905</v>
      </c>
      <c r="I66" s="19">
        <f t="shared" si="0"/>
        <v>46500</v>
      </c>
      <c r="J66" s="13">
        <f t="shared" ref="J66:K66" si="58">I66*6/100+I66</f>
        <v>49290</v>
      </c>
      <c r="K66" s="13">
        <f t="shared" si="58"/>
        <v>52247.4</v>
      </c>
    </row>
    <row r="67" spans="1:11" s="18" customFormat="1" x14ac:dyDescent="0.25">
      <c r="A67" s="15" t="s">
        <v>705</v>
      </c>
      <c r="B67" s="16" t="s">
        <v>193</v>
      </c>
      <c r="C67" s="17">
        <v>732878</v>
      </c>
      <c r="D67" s="17">
        <v>182145</v>
      </c>
      <c r="E67" s="17">
        <v>644506.54</v>
      </c>
      <c r="F67" s="17">
        <v>88371.46</v>
      </c>
      <c r="G67" s="17">
        <v>87.94</v>
      </c>
      <c r="H67" s="19">
        <v>200000</v>
      </c>
      <c r="I67" s="19">
        <f t="shared" si="0"/>
        <v>932878</v>
      </c>
      <c r="J67" s="13">
        <f t="shared" ref="J67:K67" si="59">I67*6/100+I67</f>
        <v>988850.68</v>
      </c>
      <c r="K67" s="13">
        <f t="shared" si="59"/>
        <v>1048181.7208</v>
      </c>
    </row>
    <row r="68" spans="1:11" s="18" customFormat="1" x14ac:dyDescent="0.25">
      <c r="A68" s="15"/>
      <c r="B68" s="16"/>
      <c r="C68" s="17"/>
      <c r="D68" s="17"/>
      <c r="E68" s="17"/>
      <c r="F68" s="17"/>
      <c r="G68" s="17"/>
      <c r="H68" s="19"/>
      <c r="I68" s="19">
        <f t="shared" si="0"/>
        <v>0</v>
      </c>
      <c r="J68" s="13">
        <f t="shared" ref="J68:K68" si="60">I68*6/100+I68</f>
        <v>0</v>
      </c>
      <c r="K68" s="13">
        <f t="shared" si="60"/>
        <v>0</v>
      </c>
    </row>
    <row r="69" spans="1:11" x14ac:dyDescent="0.25">
      <c r="A69" s="5"/>
      <c r="B69" s="6" t="s">
        <v>196</v>
      </c>
      <c r="C69" s="7">
        <v>796283</v>
      </c>
      <c r="D69" s="7">
        <v>182145</v>
      </c>
      <c r="E69" s="7">
        <v>691006.54</v>
      </c>
      <c r="F69" s="7">
        <v>105276.46</v>
      </c>
      <c r="G69" s="7">
        <v>86.77</v>
      </c>
      <c r="H69" s="13">
        <f>SUM(H66:H67)</f>
        <v>183095</v>
      </c>
      <c r="I69" s="13">
        <f t="shared" si="0"/>
        <v>979378</v>
      </c>
      <c r="J69" s="13">
        <f t="shared" ref="J69:K69" si="61">I69*6/100+I69</f>
        <v>1038140.68</v>
      </c>
      <c r="K69" s="13">
        <f t="shared" si="61"/>
        <v>1100429.1208000001</v>
      </c>
    </row>
    <row r="70" spans="1:11" x14ac:dyDescent="0.25">
      <c r="A70" s="5"/>
      <c r="B70" s="6"/>
      <c r="C70" s="7"/>
      <c r="D70" s="7"/>
      <c r="E70" s="7"/>
      <c r="F70" s="7"/>
      <c r="G70" s="7"/>
      <c r="H70" s="13"/>
      <c r="I70" s="13">
        <f t="shared" si="0"/>
        <v>0</v>
      </c>
      <c r="J70" s="13">
        <f t="shared" ref="J70:K70" si="62">I70*6/100+I70</f>
        <v>0</v>
      </c>
      <c r="K70" s="13">
        <f t="shared" si="62"/>
        <v>0</v>
      </c>
    </row>
    <row r="71" spans="1:11" x14ac:dyDescent="0.25">
      <c r="A71" s="5"/>
      <c r="B71" s="6" t="s">
        <v>217</v>
      </c>
      <c r="C71" s="7">
        <v>796283</v>
      </c>
      <c r="D71" s="7">
        <v>182145</v>
      </c>
      <c r="E71" s="7">
        <v>691006.54</v>
      </c>
      <c r="F71" s="7">
        <v>105276.46</v>
      </c>
      <c r="G71" s="7">
        <v>86.77</v>
      </c>
      <c r="H71" s="13">
        <f>H69</f>
        <v>183095</v>
      </c>
      <c r="I71" s="13">
        <f t="shared" si="0"/>
        <v>979378</v>
      </c>
      <c r="J71" s="13">
        <f t="shared" ref="J71:K71" si="63">I71*6/100+I71</f>
        <v>1038140.68</v>
      </c>
      <c r="K71" s="13">
        <f t="shared" si="63"/>
        <v>1100429.1208000001</v>
      </c>
    </row>
    <row r="72" spans="1:11" x14ac:dyDescent="0.25">
      <c r="A72" s="5"/>
      <c r="B72" s="6"/>
      <c r="C72" s="7"/>
      <c r="D72" s="7"/>
      <c r="E72" s="7"/>
      <c r="F72" s="7"/>
      <c r="G72" s="7"/>
      <c r="H72" s="13"/>
      <c r="I72" s="13">
        <f t="shared" si="0"/>
        <v>0</v>
      </c>
      <c r="J72" s="13">
        <f t="shared" ref="J72:K72" si="64">I72*6/100+I72</f>
        <v>0</v>
      </c>
      <c r="K72" s="13">
        <f t="shared" si="64"/>
        <v>0</v>
      </c>
    </row>
    <row r="73" spans="1:11" x14ac:dyDescent="0.25">
      <c r="A73" s="5"/>
      <c r="B73" s="6" t="s">
        <v>218</v>
      </c>
      <c r="C73" s="7"/>
      <c r="D73" s="7"/>
      <c r="E73" s="7"/>
      <c r="F73" s="7"/>
      <c r="G73" s="7"/>
      <c r="H73" s="13"/>
      <c r="I73" s="13">
        <f t="shared" ref="I73:I136" si="65">C73+H73</f>
        <v>0</v>
      </c>
      <c r="J73" s="13">
        <f t="shared" ref="J73:K73" si="66">I73*6/100+I73</f>
        <v>0</v>
      </c>
      <c r="K73" s="13">
        <f t="shared" si="66"/>
        <v>0</v>
      </c>
    </row>
    <row r="74" spans="1:11" x14ac:dyDescent="0.25">
      <c r="A74" s="9"/>
      <c r="B74" s="10"/>
      <c r="C74" s="11"/>
      <c r="D74" s="11"/>
      <c r="E74" s="11"/>
      <c r="F74" s="11"/>
      <c r="G74" s="11"/>
      <c r="H74" s="13"/>
      <c r="I74" s="13">
        <f t="shared" si="65"/>
        <v>0</v>
      </c>
      <c r="J74" s="13">
        <f t="shared" ref="J74:K74" si="67">I74*6/100+I74</f>
        <v>0</v>
      </c>
      <c r="K74" s="13">
        <f t="shared" si="67"/>
        <v>0</v>
      </c>
    </row>
    <row r="75" spans="1:11" s="18" customFormat="1" x14ac:dyDescent="0.25">
      <c r="A75" s="15" t="s">
        <v>706</v>
      </c>
      <c r="B75" s="16" t="s">
        <v>220</v>
      </c>
      <c r="C75" s="17">
        <v>56019</v>
      </c>
      <c r="D75" s="17">
        <v>16977.39</v>
      </c>
      <c r="E75" s="17">
        <v>44104.08</v>
      </c>
      <c r="F75" s="17">
        <v>11914.92</v>
      </c>
      <c r="G75" s="17">
        <v>78.73</v>
      </c>
      <c r="H75" s="19">
        <v>9000</v>
      </c>
      <c r="I75" s="19">
        <f t="shared" si="65"/>
        <v>65019</v>
      </c>
      <c r="J75" s="13">
        <f t="shared" ref="J75:K75" si="68">I75*6/100+I75</f>
        <v>68920.14</v>
      </c>
      <c r="K75" s="13">
        <f t="shared" si="68"/>
        <v>73055.348400000003</v>
      </c>
    </row>
    <row r="76" spans="1:11" x14ac:dyDescent="0.25">
      <c r="A76" s="9" t="s">
        <v>707</v>
      </c>
      <c r="B76" s="10" t="s">
        <v>231</v>
      </c>
      <c r="C76" s="11">
        <v>2000</v>
      </c>
      <c r="D76" s="11">
        <v>0</v>
      </c>
      <c r="E76" s="11">
        <v>428.08</v>
      </c>
      <c r="F76" s="11">
        <v>1571.92</v>
      </c>
      <c r="G76" s="11">
        <v>21.4</v>
      </c>
      <c r="H76" s="13"/>
      <c r="I76" s="13">
        <f t="shared" si="65"/>
        <v>2000</v>
      </c>
      <c r="J76" s="13">
        <f t="shared" ref="J76:K76" si="69">I76*6/100+I76</f>
        <v>2120</v>
      </c>
      <c r="K76" s="13">
        <f t="shared" si="69"/>
        <v>2247.1999999999998</v>
      </c>
    </row>
    <row r="77" spans="1:11" s="18" customFormat="1" x14ac:dyDescent="0.25">
      <c r="A77" s="15" t="s">
        <v>708</v>
      </c>
      <c r="B77" s="16" t="s">
        <v>232</v>
      </c>
      <c r="C77" s="17">
        <v>2000</v>
      </c>
      <c r="D77" s="17">
        <v>0</v>
      </c>
      <c r="E77" s="17">
        <v>437.52</v>
      </c>
      <c r="F77" s="17">
        <v>1562.48</v>
      </c>
      <c r="G77" s="17">
        <v>21.87</v>
      </c>
      <c r="H77" s="19">
        <v>2000</v>
      </c>
      <c r="I77" s="19">
        <f t="shared" si="65"/>
        <v>4000</v>
      </c>
      <c r="J77" s="19">
        <f t="shared" ref="J77:K77" si="70">I77*6/100+I77</f>
        <v>4240</v>
      </c>
      <c r="K77" s="19">
        <f t="shared" si="70"/>
        <v>4494.3999999999996</v>
      </c>
    </row>
    <row r="78" spans="1:11" s="18" customFormat="1" x14ac:dyDescent="0.25">
      <c r="A78" s="15" t="s">
        <v>709</v>
      </c>
      <c r="B78" s="16" t="s">
        <v>240</v>
      </c>
      <c r="C78" s="17">
        <v>46265</v>
      </c>
      <c r="D78" s="17">
        <v>0</v>
      </c>
      <c r="E78" s="17">
        <v>0</v>
      </c>
      <c r="F78" s="17">
        <v>46265</v>
      </c>
      <c r="G78" s="17">
        <v>0</v>
      </c>
      <c r="H78" s="19">
        <v>46000</v>
      </c>
      <c r="I78" s="19">
        <f t="shared" si="65"/>
        <v>92265</v>
      </c>
      <c r="J78" s="13">
        <f t="shared" ref="J78:K78" si="71">I78*6/100+I78</f>
        <v>97800.9</v>
      </c>
      <c r="K78" s="13">
        <f t="shared" si="71"/>
        <v>103668.954</v>
      </c>
    </row>
    <row r="79" spans="1:11" x14ac:dyDescent="0.25">
      <c r="A79" s="9" t="s">
        <v>710</v>
      </c>
      <c r="B79" s="10" t="s">
        <v>243</v>
      </c>
      <c r="C79" s="11">
        <v>57175</v>
      </c>
      <c r="D79" s="11">
        <v>1400.24</v>
      </c>
      <c r="E79" s="11">
        <v>7776.75</v>
      </c>
      <c r="F79" s="11">
        <v>49398.25</v>
      </c>
      <c r="G79" s="11">
        <v>13.6</v>
      </c>
      <c r="H79" s="13"/>
      <c r="I79" s="13">
        <f t="shared" si="65"/>
        <v>57175</v>
      </c>
      <c r="J79" s="13">
        <f t="shared" ref="J79:K79" si="72">I79*6/100+I79</f>
        <v>60605.5</v>
      </c>
      <c r="K79" s="13">
        <f t="shared" si="72"/>
        <v>64241.83</v>
      </c>
    </row>
    <row r="80" spans="1:11" x14ac:dyDescent="0.25">
      <c r="A80" s="9" t="s">
        <v>711</v>
      </c>
      <c r="B80" s="10" t="s">
        <v>244</v>
      </c>
      <c r="C80" s="11">
        <v>175152</v>
      </c>
      <c r="D80" s="11">
        <v>5654.79</v>
      </c>
      <c r="E80" s="11">
        <v>45513.67</v>
      </c>
      <c r="F80" s="11">
        <v>129638.33</v>
      </c>
      <c r="G80" s="11">
        <v>25.98</v>
      </c>
      <c r="H80" s="13"/>
      <c r="I80" s="13">
        <f t="shared" si="65"/>
        <v>175152</v>
      </c>
      <c r="J80" s="13">
        <f t="shared" ref="J80:K80" si="73">I80*6/100+I80</f>
        <v>185661.12</v>
      </c>
      <c r="K80" s="13">
        <f t="shared" si="73"/>
        <v>196800.78719999999</v>
      </c>
    </row>
    <row r="81" spans="1:11" s="18" customFormat="1" x14ac:dyDescent="0.25">
      <c r="A81" s="15" t="s">
        <v>712</v>
      </c>
      <c r="B81" s="16" t="s">
        <v>244</v>
      </c>
      <c r="C81" s="17">
        <v>573615</v>
      </c>
      <c r="D81" s="17">
        <v>21374.52</v>
      </c>
      <c r="E81" s="17">
        <v>414594.5</v>
      </c>
      <c r="F81" s="17">
        <v>159020.5</v>
      </c>
      <c r="G81" s="17">
        <v>72.27</v>
      </c>
      <c r="H81" s="19">
        <v>286808</v>
      </c>
      <c r="I81" s="19">
        <f t="shared" si="65"/>
        <v>860423</v>
      </c>
      <c r="J81" s="13">
        <f t="shared" ref="J81:K81" si="74">I81*6/100+I81</f>
        <v>912048.38</v>
      </c>
      <c r="K81" s="13">
        <f t="shared" si="74"/>
        <v>966771.28280000004</v>
      </c>
    </row>
    <row r="82" spans="1:11" x14ac:dyDescent="0.25">
      <c r="A82" s="9" t="s">
        <v>713</v>
      </c>
      <c r="B82" s="10" t="s">
        <v>245</v>
      </c>
      <c r="C82" s="11">
        <v>72000</v>
      </c>
      <c r="D82" s="11">
        <v>9942.35</v>
      </c>
      <c r="E82" s="11">
        <v>37204.99</v>
      </c>
      <c r="F82" s="11">
        <v>34795.01</v>
      </c>
      <c r="G82" s="11">
        <v>51.67</v>
      </c>
      <c r="H82" s="13"/>
      <c r="I82" s="13">
        <f t="shared" si="65"/>
        <v>72000</v>
      </c>
      <c r="J82" s="13">
        <f t="shared" ref="J82:K82" si="75">I82*6/100+I82</f>
        <v>76320</v>
      </c>
      <c r="K82" s="13">
        <f t="shared" si="75"/>
        <v>80899.199999999997</v>
      </c>
    </row>
    <row r="83" spans="1:11" x14ac:dyDescent="0.25">
      <c r="A83" s="9"/>
      <c r="B83" s="10"/>
      <c r="C83" s="11"/>
      <c r="D83" s="11"/>
      <c r="E83" s="11"/>
      <c r="F83" s="11"/>
      <c r="G83" s="11"/>
      <c r="H83" s="13"/>
      <c r="I83" s="13">
        <f t="shared" si="65"/>
        <v>0</v>
      </c>
      <c r="J83" s="13">
        <f t="shared" ref="J83:K83" si="76">I83*6/100+I83</f>
        <v>0</v>
      </c>
      <c r="K83" s="13">
        <f t="shared" si="76"/>
        <v>0</v>
      </c>
    </row>
    <row r="84" spans="1:11" x14ac:dyDescent="0.25">
      <c r="A84" s="5"/>
      <c r="B84" s="6" t="s">
        <v>250</v>
      </c>
      <c r="C84" s="7">
        <v>984226</v>
      </c>
      <c r="D84" s="7">
        <v>55349.29</v>
      </c>
      <c r="E84" s="7">
        <v>550059.59</v>
      </c>
      <c r="F84" s="7">
        <v>434166.41</v>
      </c>
      <c r="G84" s="7">
        <v>55.88</v>
      </c>
      <c r="H84" s="13">
        <f>SUM(H75:H82)</f>
        <v>343808</v>
      </c>
      <c r="I84" s="13">
        <f t="shared" si="65"/>
        <v>1328034</v>
      </c>
      <c r="J84" s="13">
        <f t="shared" ref="J84:K84" si="77">I84*6/100+I84</f>
        <v>1407716.04</v>
      </c>
      <c r="K84" s="13">
        <f t="shared" si="77"/>
        <v>1492179.0024000001</v>
      </c>
    </row>
    <row r="85" spans="1:11" x14ac:dyDescent="0.25">
      <c r="A85" s="9"/>
      <c r="B85" s="10"/>
      <c r="C85" s="11"/>
      <c r="D85" s="11"/>
      <c r="E85" s="11"/>
      <c r="F85" s="11"/>
      <c r="G85" s="11"/>
      <c r="H85" s="13"/>
      <c r="I85" s="13">
        <f t="shared" si="65"/>
        <v>0</v>
      </c>
      <c r="J85" s="13">
        <f t="shared" ref="J85:K85" si="78">I85*6/100+I85</f>
        <v>0</v>
      </c>
      <c r="K85" s="13">
        <f t="shared" si="78"/>
        <v>0</v>
      </c>
    </row>
    <row r="86" spans="1:11" x14ac:dyDescent="0.25">
      <c r="A86" s="5"/>
      <c r="B86" s="6" t="s">
        <v>266</v>
      </c>
      <c r="C86" s="7"/>
      <c r="D86" s="7"/>
      <c r="E86" s="7"/>
      <c r="F86" s="7"/>
      <c r="G86" s="7"/>
      <c r="H86" s="13"/>
      <c r="I86" s="13">
        <f t="shared" si="65"/>
        <v>0</v>
      </c>
      <c r="J86" s="13">
        <f t="shared" ref="J86:K86" si="79">I86*6/100+I86</f>
        <v>0</v>
      </c>
      <c r="K86" s="13">
        <f t="shared" si="79"/>
        <v>0</v>
      </c>
    </row>
    <row r="87" spans="1:11" x14ac:dyDescent="0.25">
      <c r="A87" s="9"/>
      <c r="B87" s="10"/>
      <c r="C87" s="11"/>
      <c r="D87" s="11"/>
      <c r="E87" s="11"/>
      <c r="F87" s="11"/>
      <c r="G87" s="11"/>
      <c r="H87" s="13"/>
      <c r="I87" s="13">
        <f t="shared" si="65"/>
        <v>0</v>
      </c>
      <c r="J87" s="13">
        <f t="shared" ref="J87:K87" si="80">I87*6/100+I87</f>
        <v>0</v>
      </c>
      <c r="K87" s="13">
        <f t="shared" si="80"/>
        <v>0</v>
      </c>
    </row>
    <row r="88" spans="1:11" x14ac:dyDescent="0.25">
      <c r="A88" s="9" t="s">
        <v>714</v>
      </c>
      <c r="B88" s="10" t="s">
        <v>273</v>
      </c>
      <c r="C88" s="11">
        <v>0</v>
      </c>
      <c r="D88" s="11">
        <v>0</v>
      </c>
      <c r="E88" s="11">
        <v>30350.22</v>
      </c>
      <c r="F88" s="11">
        <v>-30350.22</v>
      </c>
      <c r="G88" s="11">
        <v>0</v>
      </c>
      <c r="H88" s="13"/>
      <c r="I88" s="13">
        <f t="shared" si="65"/>
        <v>0</v>
      </c>
      <c r="J88" s="13">
        <f t="shared" ref="J88:K88" si="81">I88*6/100+I88</f>
        <v>0</v>
      </c>
      <c r="K88" s="13">
        <f t="shared" si="81"/>
        <v>0</v>
      </c>
    </row>
    <row r="89" spans="1:11" x14ac:dyDescent="0.25">
      <c r="A89" s="9"/>
      <c r="B89" s="10"/>
      <c r="C89" s="11"/>
      <c r="D89" s="11"/>
      <c r="E89" s="11"/>
      <c r="F89" s="11"/>
      <c r="G89" s="11"/>
      <c r="H89" s="13"/>
      <c r="I89" s="13">
        <f t="shared" si="65"/>
        <v>0</v>
      </c>
      <c r="J89" s="13">
        <f t="shared" ref="J89:K89" si="82">I89*6/100+I89</f>
        <v>0</v>
      </c>
      <c r="K89" s="13">
        <f t="shared" si="82"/>
        <v>0</v>
      </c>
    </row>
    <row r="90" spans="1:11" x14ac:dyDescent="0.25">
      <c r="A90" s="5"/>
      <c r="B90" s="6" t="s">
        <v>280</v>
      </c>
      <c r="C90" s="7">
        <v>0</v>
      </c>
      <c r="D90" s="7">
        <v>0</v>
      </c>
      <c r="E90" s="7">
        <v>30350.22</v>
      </c>
      <c r="F90" s="7">
        <v>-30350.22</v>
      </c>
      <c r="G90" s="7">
        <v>0</v>
      </c>
      <c r="H90" s="13">
        <f>H88</f>
        <v>0</v>
      </c>
      <c r="I90" s="13">
        <f t="shared" si="65"/>
        <v>0</v>
      </c>
      <c r="J90" s="13">
        <f t="shared" ref="J90:K90" si="83">I90*6/100+I90</f>
        <v>0</v>
      </c>
      <c r="K90" s="13">
        <f t="shared" si="83"/>
        <v>0</v>
      </c>
    </row>
    <row r="91" spans="1:11" x14ac:dyDescent="0.25">
      <c r="A91" s="5"/>
      <c r="B91" s="6"/>
      <c r="C91" s="7"/>
      <c r="D91" s="7"/>
      <c r="E91" s="7"/>
      <c r="F91" s="7"/>
      <c r="G91" s="7"/>
      <c r="H91" s="13"/>
      <c r="I91" s="13">
        <f t="shared" si="65"/>
        <v>0</v>
      </c>
      <c r="J91" s="13">
        <f t="shared" ref="J91:K91" si="84">I91*6/100+I91</f>
        <v>0</v>
      </c>
      <c r="K91" s="13">
        <f t="shared" si="84"/>
        <v>0</v>
      </c>
    </row>
    <row r="92" spans="1:11" x14ac:dyDescent="0.25">
      <c r="A92" s="5"/>
      <c r="B92" s="6" t="s">
        <v>281</v>
      </c>
      <c r="C92" s="7">
        <v>5325654</v>
      </c>
      <c r="D92" s="7">
        <v>417729.01</v>
      </c>
      <c r="E92" s="7">
        <v>2270771.85</v>
      </c>
      <c r="F92" s="7">
        <v>3054882.15</v>
      </c>
      <c r="G92" s="7">
        <v>42.63</v>
      </c>
      <c r="H92" s="13">
        <f>H40+H61+H71+H84+H90</f>
        <v>526903</v>
      </c>
      <c r="I92" s="13">
        <f t="shared" si="65"/>
        <v>5852557</v>
      </c>
      <c r="J92" s="13">
        <f>J40+J61+J71+J84+J90</f>
        <v>6203710.4199999999</v>
      </c>
      <c r="K92" s="13">
        <f>K40+K61+K71+K84+K90</f>
        <v>6575933.0451999996</v>
      </c>
    </row>
    <row r="93" spans="1:11" x14ac:dyDescent="0.25">
      <c r="A93" s="5"/>
      <c r="B93" s="6"/>
      <c r="C93" s="7"/>
      <c r="D93" s="7"/>
      <c r="E93" s="7"/>
      <c r="F93" s="7"/>
      <c r="G93" s="7"/>
      <c r="H93" s="13"/>
      <c r="I93" s="13">
        <f t="shared" si="65"/>
        <v>0</v>
      </c>
      <c r="J93" s="13">
        <f t="shared" ref="J93:K93" si="85">I93*6/100+I93</f>
        <v>0</v>
      </c>
      <c r="K93" s="13">
        <f t="shared" si="85"/>
        <v>0</v>
      </c>
    </row>
    <row r="94" spans="1:11" x14ac:dyDescent="0.25">
      <c r="A94" s="5"/>
      <c r="B94" s="6" t="s">
        <v>715</v>
      </c>
      <c r="C94" s="7"/>
      <c r="D94" s="7"/>
      <c r="E94" s="7"/>
      <c r="F94" s="7"/>
      <c r="G94" s="7"/>
      <c r="H94" s="13"/>
      <c r="I94" s="13">
        <f t="shared" si="65"/>
        <v>0</v>
      </c>
      <c r="J94" s="13">
        <f t="shared" ref="J94:K94" si="86">I94*6/100+I94</f>
        <v>0</v>
      </c>
      <c r="K94" s="13">
        <f t="shared" si="86"/>
        <v>0</v>
      </c>
    </row>
    <row r="95" spans="1:11" x14ac:dyDescent="0.25">
      <c r="A95" s="5"/>
      <c r="B95" s="6" t="s">
        <v>92</v>
      </c>
      <c r="C95" s="7"/>
      <c r="D95" s="7"/>
      <c r="E95" s="7"/>
      <c r="F95" s="7"/>
      <c r="G95" s="7"/>
      <c r="H95" s="13"/>
      <c r="I95" s="13">
        <f t="shared" si="65"/>
        <v>0</v>
      </c>
      <c r="J95" s="13">
        <f t="shared" ref="J95:K95" si="87">I95*6/100+I95</f>
        <v>0</v>
      </c>
      <c r="K95" s="13">
        <f t="shared" si="87"/>
        <v>0</v>
      </c>
    </row>
    <row r="96" spans="1:11" x14ac:dyDescent="0.25">
      <c r="A96" s="5"/>
      <c r="B96" s="6" t="s">
        <v>157</v>
      </c>
      <c r="C96" s="7"/>
      <c r="D96" s="7"/>
      <c r="E96" s="7"/>
      <c r="F96" s="7"/>
      <c r="G96" s="7"/>
      <c r="H96" s="13"/>
      <c r="I96" s="13">
        <f t="shared" si="65"/>
        <v>0</v>
      </c>
      <c r="J96" s="13">
        <f t="shared" ref="J96:K96" si="88">I96*6/100+I96</f>
        <v>0</v>
      </c>
      <c r="K96" s="13">
        <f t="shared" si="88"/>
        <v>0</v>
      </c>
    </row>
    <row r="97" spans="1:11" x14ac:dyDescent="0.25">
      <c r="A97" s="5"/>
      <c r="B97" s="6" t="s">
        <v>158</v>
      </c>
      <c r="C97" s="7"/>
      <c r="D97" s="7"/>
      <c r="E97" s="7"/>
      <c r="F97" s="7"/>
      <c r="G97" s="7"/>
      <c r="H97" s="13"/>
      <c r="I97" s="13">
        <f t="shared" si="65"/>
        <v>0</v>
      </c>
      <c r="J97" s="13">
        <f t="shared" ref="J97:K97" si="89">I97*6/100+I97</f>
        <v>0</v>
      </c>
      <c r="K97" s="13">
        <f t="shared" si="89"/>
        <v>0</v>
      </c>
    </row>
    <row r="98" spans="1:11" x14ac:dyDescent="0.25">
      <c r="A98" s="5"/>
      <c r="B98" s="6" t="s">
        <v>179</v>
      </c>
      <c r="C98" s="7"/>
      <c r="D98" s="7"/>
      <c r="E98" s="7"/>
      <c r="F98" s="7"/>
      <c r="G98" s="7"/>
      <c r="H98" s="13"/>
      <c r="I98" s="13">
        <f t="shared" si="65"/>
        <v>0</v>
      </c>
      <c r="J98" s="13">
        <f t="shared" ref="J98:K98" si="90">I98*6/100+I98</f>
        <v>0</v>
      </c>
      <c r="K98" s="13">
        <f t="shared" si="90"/>
        <v>0</v>
      </c>
    </row>
    <row r="99" spans="1:11" x14ac:dyDescent="0.25">
      <c r="A99" s="9"/>
      <c r="B99" s="10"/>
      <c r="C99" s="11"/>
      <c r="D99" s="11"/>
      <c r="E99" s="11"/>
      <c r="F99" s="11"/>
      <c r="G99" s="11"/>
      <c r="H99" s="13"/>
      <c r="I99" s="13">
        <f t="shared" si="65"/>
        <v>0</v>
      </c>
      <c r="J99" s="13">
        <f t="shared" ref="J99:K99" si="91">I99*6/100+I99</f>
        <v>0</v>
      </c>
      <c r="K99" s="13">
        <f t="shared" si="91"/>
        <v>0</v>
      </c>
    </row>
    <row r="100" spans="1:11" x14ac:dyDescent="0.25">
      <c r="A100" s="9" t="s">
        <v>716</v>
      </c>
      <c r="B100" s="10" t="s">
        <v>180</v>
      </c>
      <c r="C100" s="11">
        <v>86467</v>
      </c>
      <c r="D100" s="11">
        <v>0</v>
      </c>
      <c r="E100" s="11">
        <v>0</v>
      </c>
      <c r="F100" s="11">
        <v>86467</v>
      </c>
      <c r="G100" s="11">
        <v>0</v>
      </c>
      <c r="H100" s="13"/>
      <c r="I100" s="13">
        <f t="shared" si="65"/>
        <v>86467</v>
      </c>
      <c r="J100" s="13">
        <f t="shared" ref="J100:K100" si="92">I100*6/100+I100</f>
        <v>91655.02</v>
      </c>
      <c r="K100" s="13">
        <f t="shared" si="92"/>
        <v>97154.321200000006</v>
      </c>
    </row>
    <row r="101" spans="1:11" x14ac:dyDescent="0.25">
      <c r="A101" s="9" t="s">
        <v>717</v>
      </c>
      <c r="B101" s="10" t="s">
        <v>181</v>
      </c>
      <c r="C101" s="11">
        <v>259401</v>
      </c>
      <c r="D101" s="11">
        <v>0</v>
      </c>
      <c r="E101" s="11">
        <v>0</v>
      </c>
      <c r="F101" s="11">
        <v>259401</v>
      </c>
      <c r="G101" s="11">
        <v>0</v>
      </c>
      <c r="H101" s="13"/>
      <c r="I101" s="13">
        <f t="shared" si="65"/>
        <v>259401</v>
      </c>
      <c r="J101" s="13">
        <f t="shared" ref="J101:K101" si="93">I101*6/100+I101</f>
        <v>274965.06</v>
      </c>
      <c r="K101" s="13">
        <f t="shared" si="93"/>
        <v>291462.96360000002</v>
      </c>
    </row>
    <row r="102" spans="1:11" x14ac:dyDescent="0.25">
      <c r="A102" s="9" t="s">
        <v>718</v>
      </c>
      <c r="B102" s="10" t="s">
        <v>182</v>
      </c>
      <c r="C102" s="11">
        <v>47508</v>
      </c>
      <c r="D102" s="11">
        <v>0</v>
      </c>
      <c r="E102" s="11">
        <v>0</v>
      </c>
      <c r="F102" s="11">
        <v>47508</v>
      </c>
      <c r="G102" s="11">
        <v>0</v>
      </c>
      <c r="H102" s="13"/>
      <c r="I102" s="13">
        <f t="shared" si="65"/>
        <v>47508</v>
      </c>
      <c r="J102" s="13">
        <f t="shared" ref="J102:K102" si="94">I102*6/100+I102</f>
        <v>50358.48</v>
      </c>
      <c r="K102" s="13">
        <f t="shared" si="94"/>
        <v>53379.988800000006</v>
      </c>
    </row>
    <row r="103" spans="1:11" x14ac:dyDescent="0.25">
      <c r="A103" s="9"/>
      <c r="B103" s="10"/>
      <c r="C103" s="11"/>
      <c r="D103" s="11"/>
      <c r="E103" s="11"/>
      <c r="F103" s="11"/>
      <c r="G103" s="11"/>
      <c r="H103" s="13"/>
      <c r="I103" s="13">
        <f t="shared" si="65"/>
        <v>0</v>
      </c>
      <c r="J103" s="13">
        <f t="shared" ref="J103:K103" si="95">I103*6/100+I103</f>
        <v>0</v>
      </c>
      <c r="K103" s="13">
        <f t="shared" si="95"/>
        <v>0</v>
      </c>
    </row>
    <row r="104" spans="1:11" x14ac:dyDescent="0.25">
      <c r="A104" s="5"/>
      <c r="B104" s="6" t="s">
        <v>183</v>
      </c>
      <c r="C104" s="7">
        <v>393376</v>
      </c>
      <c r="D104" s="7">
        <v>0</v>
      </c>
      <c r="E104" s="7">
        <v>0</v>
      </c>
      <c r="F104" s="7">
        <v>393376</v>
      </c>
      <c r="G104" s="7">
        <v>0</v>
      </c>
      <c r="H104" s="13">
        <f>SUM(H100:H102)</f>
        <v>0</v>
      </c>
      <c r="I104" s="13">
        <f t="shared" si="65"/>
        <v>393376</v>
      </c>
      <c r="J104" s="13">
        <f>SUM(J100:J102)</f>
        <v>416978.56</v>
      </c>
      <c r="K104" s="13">
        <f>SUM(K100:K102)</f>
        <v>441997.27360000001</v>
      </c>
    </row>
    <row r="105" spans="1:11" x14ac:dyDescent="0.25">
      <c r="A105" s="5"/>
      <c r="B105" s="6"/>
      <c r="C105" s="7"/>
      <c r="D105" s="7"/>
      <c r="E105" s="7"/>
      <c r="F105" s="7"/>
      <c r="G105" s="7"/>
      <c r="H105" s="13"/>
      <c r="I105" s="13">
        <f t="shared" si="65"/>
        <v>0</v>
      </c>
      <c r="J105" s="13">
        <f t="shared" ref="J105:K105" si="96">I105*6/100+I105</f>
        <v>0</v>
      </c>
      <c r="K105" s="13">
        <f t="shared" si="96"/>
        <v>0</v>
      </c>
    </row>
    <row r="106" spans="1:11" x14ac:dyDescent="0.25">
      <c r="A106" s="5"/>
      <c r="B106" s="6" t="s">
        <v>185</v>
      </c>
      <c r="C106" s="7">
        <v>393376</v>
      </c>
      <c r="D106" s="7">
        <v>0</v>
      </c>
      <c r="E106" s="7">
        <v>0</v>
      </c>
      <c r="F106" s="7">
        <v>393376</v>
      </c>
      <c r="G106" s="7">
        <v>0</v>
      </c>
      <c r="H106" s="13">
        <f>H104</f>
        <v>0</v>
      </c>
      <c r="I106" s="13">
        <f t="shared" si="65"/>
        <v>393376</v>
      </c>
      <c r="J106" s="13">
        <f>J104</f>
        <v>416978.56</v>
      </c>
      <c r="K106" s="13">
        <f>K104</f>
        <v>441997.27360000001</v>
      </c>
    </row>
    <row r="107" spans="1:11" x14ac:dyDescent="0.25">
      <c r="A107" s="5"/>
      <c r="B107" s="6"/>
      <c r="C107" s="7"/>
      <c r="D107" s="7"/>
      <c r="E107" s="7"/>
      <c r="F107" s="7"/>
      <c r="G107" s="7"/>
      <c r="H107" s="13"/>
      <c r="I107" s="13">
        <f t="shared" si="65"/>
        <v>0</v>
      </c>
      <c r="J107" s="13">
        <f t="shared" ref="J107:K107" si="97">I107*6/100+I107</f>
        <v>0</v>
      </c>
      <c r="K107" s="13">
        <f t="shared" si="97"/>
        <v>0</v>
      </c>
    </row>
    <row r="108" spans="1:11" x14ac:dyDescent="0.25">
      <c r="A108" s="5"/>
      <c r="B108" s="6" t="s">
        <v>281</v>
      </c>
      <c r="C108" s="7">
        <v>393376</v>
      </c>
      <c r="D108" s="7">
        <v>0</v>
      </c>
      <c r="E108" s="7">
        <v>0</v>
      </c>
      <c r="F108" s="7">
        <v>393376</v>
      </c>
      <c r="G108" s="7">
        <v>0</v>
      </c>
      <c r="H108" s="13">
        <f>H106</f>
        <v>0</v>
      </c>
      <c r="I108" s="13">
        <f t="shared" si="65"/>
        <v>393376</v>
      </c>
      <c r="J108" s="13">
        <f>J106</f>
        <v>416978.56</v>
      </c>
      <c r="K108" s="13">
        <f>K106</f>
        <v>441997.27360000001</v>
      </c>
    </row>
    <row r="109" spans="1:11" x14ac:dyDescent="0.25">
      <c r="A109" s="9"/>
      <c r="B109" s="10"/>
      <c r="C109" s="11"/>
      <c r="D109" s="11"/>
      <c r="E109" s="11"/>
      <c r="F109" s="11"/>
      <c r="G109" s="11"/>
      <c r="H109" s="13"/>
      <c r="I109" s="13">
        <f t="shared" si="65"/>
        <v>0</v>
      </c>
      <c r="J109" s="13">
        <f t="shared" ref="J109:K109" si="98">I109*6/100+I109</f>
        <v>0</v>
      </c>
      <c r="K109" s="13">
        <f t="shared" si="98"/>
        <v>0</v>
      </c>
    </row>
    <row r="110" spans="1:11" x14ac:dyDescent="0.25">
      <c r="A110" s="5"/>
      <c r="B110" s="6" t="s">
        <v>719</v>
      </c>
      <c r="C110" s="7"/>
      <c r="D110" s="7"/>
      <c r="E110" s="7"/>
      <c r="F110" s="7"/>
      <c r="G110" s="7"/>
      <c r="H110" s="13"/>
      <c r="I110" s="13">
        <f t="shared" si="65"/>
        <v>0</v>
      </c>
      <c r="J110" s="13">
        <f t="shared" ref="J110:K110" si="99">I110*6/100+I110</f>
        <v>0</v>
      </c>
      <c r="K110" s="13">
        <f t="shared" si="99"/>
        <v>0</v>
      </c>
    </row>
    <row r="111" spans="1:11" x14ac:dyDescent="0.25">
      <c r="A111" s="5"/>
      <c r="B111" s="6" t="s">
        <v>92</v>
      </c>
      <c r="C111" s="7"/>
      <c r="D111" s="7"/>
      <c r="E111" s="7"/>
      <c r="F111" s="7"/>
      <c r="G111" s="7"/>
      <c r="H111" s="13"/>
      <c r="I111" s="13">
        <f t="shared" si="65"/>
        <v>0</v>
      </c>
      <c r="J111" s="13">
        <f t="shared" ref="J111:K111" si="100">I111*6/100+I111</f>
        <v>0</v>
      </c>
      <c r="K111" s="13">
        <f t="shared" si="100"/>
        <v>0</v>
      </c>
    </row>
    <row r="112" spans="1:11" x14ac:dyDescent="0.25">
      <c r="A112" s="5"/>
      <c r="B112" s="6" t="s">
        <v>93</v>
      </c>
      <c r="C112" s="7"/>
      <c r="D112" s="7"/>
      <c r="E112" s="7"/>
      <c r="F112" s="7"/>
      <c r="G112" s="7"/>
      <c r="H112" s="13"/>
      <c r="I112" s="13">
        <f t="shared" si="65"/>
        <v>0</v>
      </c>
      <c r="J112" s="13">
        <f t="shared" ref="J112:K112" si="101">I112*6/100+I112</f>
        <v>0</v>
      </c>
      <c r="K112" s="13">
        <f t="shared" si="101"/>
        <v>0</v>
      </c>
    </row>
    <row r="113" spans="1:11" x14ac:dyDescent="0.25">
      <c r="A113" s="5"/>
      <c r="B113" s="6" t="s">
        <v>128</v>
      </c>
      <c r="C113" s="7"/>
      <c r="D113" s="7"/>
      <c r="E113" s="7"/>
      <c r="F113" s="7"/>
      <c r="G113" s="7"/>
      <c r="H113" s="13"/>
      <c r="I113" s="13">
        <f t="shared" si="65"/>
        <v>0</v>
      </c>
      <c r="J113" s="13">
        <f t="shared" ref="J113:K113" si="102">I113*6/100+I113</f>
        <v>0</v>
      </c>
      <c r="K113" s="13">
        <f t="shared" si="102"/>
        <v>0</v>
      </c>
    </row>
    <row r="114" spans="1:11" x14ac:dyDescent="0.25">
      <c r="A114" s="5"/>
      <c r="B114" s="6" t="s">
        <v>129</v>
      </c>
      <c r="C114" s="7"/>
      <c r="D114" s="7"/>
      <c r="E114" s="7"/>
      <c r="F114" s="7"/>
      <c r="G114" s="7"/>
      <c r="H114" s="13"/>
      <c r="I114" s="13">
        <f t="shared" si="65"/>
        <v>0</v>
      </c>
      <c r="J114" s="13">
        <f t="shared" ref="J114:K114" si="103">I114*6/100+I114</f>
        <v>0</v>
      </c>
      <c r="K114" s="13">
        <f t="shared" si="103"/>
        <v>0</v>
      </c>
    </row>
    <row r="115" spans="1:11" x14ac:dyDescent="0.25">
      <c r="A115" s="9"/>
      <c r="B115" s="10"/>
      <c r="C115" s="11"/>
      <c r="D115" s="11"/>
      <c r="E115" s="11"/>
      <c r="F115" s="11"/>
      <c r="G115" s="11"/>
      <c r="H115" s="13"/>
      <c r="I115" s="13">
        <f t="shared" si="65"/>
        <v>0</v>
      </c>
      <c r="J115" s="13">
        <f t="shared" ref="J115:K115" si="104">I115*6/100+I115</f>
        <v>0</v>
      </c>
      <c r="K115" s="13">
        <f t="shared" si="104"/>
        <v>0</v>
      </c>
    </row>
    <row r="116" spans="1:11" x14ac:dyDescent="0.25">
      <c r="A116" s="9" t="s">
        <v>720</v>
      </c>
      <c r="B116" s="10" t="s">
        <v>130</v>
      </c>
      <c r="C116" s="11">
        <v>194209</v>
      </c>
      <c r="D116" s="11">
        <v>15643.76</v>
      </c>
      <c r="E116" s="11">
        <v>92031.51</v>
      </c>
      <c r="F116" s="11">
        <v>102177.49</v>
      </c>
      <c r="G116" s="11">
        <v>47.38</v>
      </c>
      <c r="H116" s="13"/>
      <c r="I116" s="13">
        <f t="shared" si="65"/>
        <v>194209</v>
      </c>
      <c r="J116" s="13">
        <f t="shared" ref="J116:K116" si="105">I116*6/100+I116</f>
        <v>205861.54</v>
      </c>
      <c r="K116" s="13">
        <f t="shared" si="105"/>
        <v>218213.23240000001</v>
      </c>
    </row>
    <row r="117" spans="1:11" x14ac:dyDescent="0.25">
      <c r="A117" s="9" t="s">
        <v>721</v>
      </c>
      <c r="B117" s="10" t="s">
        <v>131</v>
      </c>
      <c r="C117" s="11">
        <v>24429</v>
      </c>
      <c r="D117" s="11">
        <v>0</v>
      </c>
      <c r="E117" s="11">
        <v>15277.55</v>
      </c>
      <c r="F117" s="11">
        <v>9151.4500000000007</v>
      </c>
      <c r="G117" s="11">
        <v>62.53</v>
      </c>
      <c r="H117" s="13"/>
      <c r="I117" s="13">
        <f t="shared" si="65"/>
        <v>24429</v>
      </c>
      <c r="J117" s="13">
        <f t="shared" ref="J117:K117" si="106">I117*6/100+I117</f>
        <v>25894.74</v>
      </c>
      <c r="K117" s="13">
        <f t="shared" si="106"/>
        <v>27448.424400000004</v>
      </c>
    </row>
    <row r="118" spans="1:11" x14ac:dyDescent="0.25">
      <c r="A118" s="9" t="s">
        <v>722</v>
      </c>
      <c r="B118" s="10" t="s">
        <v>135</v>
      </c>
      <c r="C118" s="11">
        <v>6384</v>
      </c>
      <c r="D118" s="11">
        <v>0</v>
      </c>
      <c r="E118" s="11">
        <v>0</v>
      </c>
      <c r="F118" s="11">
        <v>6384</v>
      </c>
      <c r="G118" s="11">
        <v>0</v>
      </c>
      <c r="H118" s="13"/>
      <c r="I118" s="13">
        <f t="shared" si="65"/>
        <v>6384</v>
      </c>
      <c r="J118" s="13">
        <f t="shared" ref="J118:K118" si="107">I118*6/100+I118</f>
        <v>6767.04</v>
      </c>
      <c r="K118" s="13">
        <f t="shared" si="107"/>
        <v>7173.0623999999998</v>
      </c>
    </row>
    <row r="119" spans="1:11" x14ac:dyDescent="0.25">
      <c r="A119" s="9" t="s">
        <v>723</v>
      </c>
      <c r="B119" s="10" t="s">
        <v>137</v>
      </c>
      <c r="C119" s="11">
        <v>22166</v>
      </c>
      <c r="D119" s="11">
        <v>5350.02</v>
      </c>
      <c r="E119" s="11">
        <v>5350.02</v>
      </c>
      <c r="F119" s="11">
        <v>16815.98</v>
      </c>
      <c r="G119" s="11">
        <v>24.13</v>
      </c>
      <c r="H119" s="13"/>
      <c r="I119" s="13">
        <f t="shared" si="65"/>
        <v>22166</v>
      </c>
      <c r="J119" s="13">
        <f t="shared" ref="J119:K119" si="108">I119*6/100+I119</f>
        <v>23495.96</v>
      </c>
      <c r="K119" s="13">
        <f t="shared" si="108"/>
        <v>24905.7176</v>
      </c>
    </row>
    <row r="120" spans="1:11" x14ac:dyDescent="0.25">
      <c r="A120" s="9" t="s">
        <v>724</v>
      </c>
      <c r="B120" s="10" t="s">
        <v>142</v>
      </c>
      <c r="C120" s="11">
        <v>0</v>
      </c>
      <c r="D120" s="11">
        <v>1030.3</v>
      </c>
      <c r="E120" s="11">
        <v>6181.8</v>
      </c>
      <c r="F120" s="11">
        <v>-6181.8</v>
      </c>
      <c r="G120" s="11">
        <v>0</v>
      </c>
      <c r="H120" s="13"/>
      <c r="I120" s="13">
        <f t="shared" si="65"/>
        <v>0</v>
      </c>
      <c r="J120" s="13">
        <f t="shared" ref="J120:K120" si="109">I120*6/100+I120</f>
        <v>0</v>
      </c>
      <c r="K120" s="13">
        <f t="shared" si="109"/>
        <v>0</v>
      </c>
    </row>
    <row r="121" spans="1:11" x14ac:dyDescent="0.25">
      <c r="A121" s="9"/>
      <c r="B121" s="10"/>
      <c r="C121" s="11"/>
      <c r="D121" s="11"/>
      <c r="E121" s="11"/>
      <c r="F121" s="11"/>
      <c r="G121" s="11"/>
      <c r="H121" s="13"/>
      <c r="I121" s="13">
        <f t="shared" si="65"/>
        <v>0</v>
      </c>
      <c r="J121" s="13">
        <f t="shared" ref="J121:K121" si="110">I121*6/100+I121</f>
        <v>0</v>
      </c>
      <c r="K121" s="13">
        <f t="shared" si="110"/>
        <v>0</v>
      </c>
    </row>
    <row r="122" spans="1:11" x14ac:dyDescent="0.25">
      <c r="A122" s="5"/>
      <c r="B122" s="6" t="s">
        <v>143</v>
      </c>
      <c r="C122" s="7">
        <v>247188</v>
      </c>
      <c r="D122" s="7">
        <v>22024.080000000002</v>
      </c>
      <c r="E122" s="7">
        <v>118840.88</v>
      </c>
      <c r="F122" s="7">
        <v>128347.12</v>
      </c>
      <c r="G122" s="7">
        <v>48.07</v>
      </c>
      <c r="H122" s="13">
        <f>SUM(H116:H120)</f>
        <v>0</v>
      </c>
      <c r="I122" s="13">
        <f t="shared" si="65"/>
        <v>247188</v>
      </c>
      <c r="J122" s="13">
        <f t="shared" ref="J122:K122" si="111">I122*6/100+I122</f>
        <v>262019.28</v>
      </c>
      <c r="K122" s="13">
        <f t="shared" si="111"/>
        <v>277740.43680000002</v>
      </c>
    </row>
    <row r="123" spans="1:11" x14ac:dyDescent="0.25">
      <c r="A123" s="5"/>
      <c r="B123" s="6"/>
      <c r="C123" s="7"/>
      <c r="D123" s="7"/>
      <c r="E123" s="7"/>
      <c r="F123" s="7"/>
      <c r="G123" s="7"/>
      <c r="H123" s="13"/>
      <c r="I123" s="13">
        <f t="shared" si="65"/>
        <v>0</v>
      </c>
      <c r="J123" s="13">
        <f t="shared" ref="J123:K123" si="112">I123*6/100+I123</f>
        <v>0</v>
      </c>
      <c r="K123" s="13">
        <f t="shared" si="112"/>
        <v>0</v>
      </c>
    </row>
    <row r="124" spans="1:11" x14ac:dyDescent="0.25">
      <c r="A124" s="5"/>
      <c r="B124" s="6" t="s">
        <v>144</v>
      </c>
      <c r="C124" s="7"/>
      <c r="D124" s="7"/>
      <c r="E124" s="7"/>
      <c r="F124" s="7"/>
      <c r="G124" s="7"/>
      <c r="H124" s="13"/>
      <c r="I124" s="13">
        <f t="shared" si="65"/>
        <v>0</v>
      </c>
      <c r="J124" s="13">
        <f t="shared" ref="J124:K124" si="113">I124*6/100+I124</f>
        <v>0</v>
      </c>
      <c r="K124" s="13">
        <f t="shared" si="113"/>
        <v>0</v>
      </c>
    </row>
    <row r="125" spans="1:11" x14ac:dyDescent="0.25">
      <c r="A125" s="9"/>
      <c r="B125" s="10"/>
      <c r="C125" s="11"/>
      <c r="D125" s="11"/>
      <c r="E125" s="11"/>
      <c r="F125" s="11"/>
      <c r="G125" s="11"/>
      <c r="H125" s="13"/>
      <c r="I125" s="13">
        <f t="shared" si="65"/>
        <v>0</v>
      </c>
      <c r="J125" s="13">
        <f t="shared" ref="J125:K125" si="114">I125*6/100+I125</f>
        <v>0</v>
      </c>
      <c r="K125" s="13">
        <f t="shared" si="114"/>
        <v>0</v>
      </c>
    </row>
    <row r="126" spans="1:11" x14ac:dyDescent="0.25">
      <c r="A126" s="9" t="s">
        <v>725</v>
      </c>
      <c r="B126" s="10" t="s">
        <v>145</v>
      </c>
      <c r="C126" s="11">
        <v>76</v>
      </c>
      <c r="D126" s="11">
        <v>8.75</v>
      </c>
      <c r="E126" s="11">
        <v>52.5</v>
      </c>
      <c r="F126" s="11">
        <v>23.5</v>
      </c>
      <c r="G126" s="11">
        <v>69.069999999999993</v>
      </c>
      <c r="H126" s="13"/>
      <c r="I126" s="13">
        <f t="shared" si="65"/>
        <v>76</v>
      </c>
      <c r="J126" s="13">
        <f t="shared" ref="J126:K126" si="115">I126*6/100+I126</f>
        <v>80.56</v>
      </c>
      <c r="K126" s="13">
        <f t="shared" si="115"/>
        <v>85.393600000000006</v>
      </c>
    </row>
    <row r="127" spans="1:11" x14ac:dyDescent="0.25">
      <c r="A127" s="9" t="s">
        <v>726</v>
      </c>
      <c r="B127" s="10" t="s">
        <v>146</v>
      </c>
      <c r="C127" s="11">
        <v>0</v>
      </c>
      <c r="D127" s="11">
        <v>1272</v>
      </c>
      <c r="E127" s="11">
        <v>7632</v>
      </c>
      <c r="F127" s="11">
        <v>-7632</v>
      </c>
      <c r="G127" s="11">
        <v>0</v>
      </c>
      <c r="H127" s="13"/>
      <c r="I127" s="13">
        <f t="shared" si="65"/>
        <v>0</v>
      </c>
      <c r="J127" s="13">
        <f t="shared" ref="J127:K127" si="116">I127*6/100+I127</f>
        <v>0</v>
      </c>
      <c r="K127" s="13">
        <f t="shared" si="116"/>
        <v>0</v>
      </c>
    </row>
    <row r="128" spans="1:11" x14ac:dyDescent="0.25">
      <c r="A128" s="9" t="s">
        <v>727</v>
      </c>
      <c r="B128" s="10" t="s">
        <v>147</v>
      </c>
      <c r="C128" s="11">
        <v>42725</v>
      </c>
      <c r="D128" s="11">
        <v>2815.88</v>
      </c>
      <c r="E128" s="11">
        <v>16565.669999999998</v>
      </c>
      <c r="F128" s="11">
        <v>26159.33</v>
      </c>
      <c r="G128" s="11">
        <v>38.770000000000003</v>
      </c>
      <c r="H128" s="13"/>
      <c r="I128" s="13">
        <f t="shared" si="65"/>
        <v>42725</v>
      </c>
      <c r="J128" s="13">
        <f t="shared" ref="J128:K128" si="117">I128*6/100+I128</f>
        <v>45288.5</v>
      </c>
      <c r="K128" s="13">
        <f t="shared" si="117"/>
        <v>48005.81</v>
      </c>
    </row>
    <row r="129" spans="1:11" x14ac:dyDescent="0.25">
      <c r="A129" s="9" t="s">
        <v>728</v>
      </c>
      <c r="B129" s="10" t="s">
        <v>148</v>
      </c>
      <c r="C129" s="11">
        <v>1784</v>
      </c>
      <c r="D129" s="11">
        <v>148.72</v>
      </c>
      <c r="E129" s="11">
        <v>892.32</v>
      </c>
      <c r="F129" s="11">
        <v>891.68</v>
      </c>
      <c r="G129" s="11">
        <v>50.01</v>
      </c>
      <c r="H129" s="13"/>
      <c r="I129" s="13">
        <f t="shared" si="65"/>
        <v>1784</v>
      </c>
      <c r="J129" s="13">
        <f t="shared" ref="J129:K129" si="118">I129*6/100+I129</f>
        <v>1891.04</v>
      </c>
      <c r="K129" s="13">
        <f t="shared" si="118"/>
        <v>2004.5023999999999</v>
      </c>
    </row>
    <row r="130" spans="1:11" x14ac:dyDescent="0.25">
      <c r="A130" s="9"/>
      <c r="B130" s="10"/>
      <c r="C130" s="11"/>
      <c r="D130" s="11"/>
      <c r="E130" s="11"/>
      <c r="F130" s="11"/>
      <c r="G130" s="11"/>
      <c r="H130" s="13"/>
      <c r="I130" s="13">
        <f t="shared" si="65"/>
        <v>0</v>
      </c>
      <c r="J130" s="13">
        <f t="shared" ref="J130:K130" si="119">I130*6/100+I130</f>
        <v>0</v>
      </c>
      <c r="K130" s="13">
        <f t="shared" si="119"/>
        <v>0</v>
      </c>
    </row>
    <row r="131" spans="1:11" x14ac:dyDescent="0.25">
      <c r="A131" s="5"/>
      <c r="B131" s="6" t="s">
        <v>149</v>
      </c>
      <c r="C131" s="7">
        <v>44585</v>
      </c>
      <c r="D131" s="7">
        <v>4245.3500000000004</v>
      </c>
      <c r="E131" s="7">
        <v>25142.49</v>
      </c>
      <c r="F131" s="7">
        <v>19442.509999999998</v>
      </c>
      <c r="G131" s="7">
        <v>56.39</v>
      </c>
      <c r="H131" s="13">
        <f>SUM(H126:H129)</f>
        <v>0</v>
      </c>
      <c r="I131" s="13">
        <f t="shared" si="65"/>
        <v>44585</v>
      </c>
      <c r="J131" s="13">
        <f t="shared" ref="J131:K131" si="120">I131*6/100+I131</f>
        <v>47260.1</v>
      </c>
      <c r="K131" s="13">
        <f t="shared" si="120"/>
        <v>50095.705999999998</v>
      </c>
    </row>
    <row r="132" spans="1:11" x14ac:dyDescent="0.25">
      <c r="A132" s="5"/>
      <c r="B132" s="6"/>
      <c r="C132" s="7"/>
      <c r="D132" s="7"/>
      <c r="E132" s="7"/>
      <c r="F132" s="7"/>
      <c r="G132" s="7"/>
      <c r="H132" s="13"/>
      <c r="I132" s="13">
        <f t="shared" si="65"/>
        <v>0</v>
      </c>
      <c r="J132" s="13">
        <f t="shared" ref="J132:K132" si="121">I132*6/100+I132</f>
        <v>0</v>
      </c>
      <c r="K132" s="13">
        <f t="shared" si="121"/>
        <v>0</v>
      </c>
    </row>
    <row r="133" spans="1:11" x14ac:dyDescent="0.25">
      <c r="A133" s="5"/>
      <c r="B133" s="6" t="s">
        <v>155</v>
      </c>
      <c r="C133" s="7">
        <v>291773</v>
      </c>
      <c r="D133" s="7">
        <v>26269.43</v>
      </c>
      <c r="E133" s="7">
        <v>143983.37</v>
      </c>
      <c r="F133" s="7">
        <v>147789.63</v>
      </c>
      <c r="G133" s="7">
        <v>49.34</v>
      </c>
      <c r="H133" s="13">
        <f>H122+H131</f>
        <v>0</v>
      </c>
      <c r="I133" s="13">
        <f t="shared" si="65"/>
        <v>291773</v>
      </c>
      <c r="J133" s="13">
        <f t="shared" ref="J133:K133" si="122">I133*6/100+I133</f>
        <v>309279.38</v>
      </c>
      <c r="K133" s="13">
        <f t="shared" si="122"/>
        <v>327836.14280000003</v>
      </c>
    </row>
    <row r="134" spans="1:11" x14ac:dyDescent="0.25">
      <c r="A134" s="5"/>
      <c r="B134" s="6"/>
      <c r="C134" s="7"/>
      <c r="D134" s="7"/>
      <c r="E134" s="7"/>
      <c r="F134" s="7"/>
      <c r="G134" s="7"/>
      <c r="H134" s="13"/>
      <c r="I134" s="13">
        <f t="shared" si="65"/>
        <v>0</v>
      </c>
      <c r="J134" s="13">
        <f t="shared" ref="J134:K134" si="123">I134*6/100+I134</f>
        <v>0</v>
      </c>
      <c r="K134" s="13">
        <f t="shared" si="123"/>
        <v>0</v>
      </c>
    </row>
    <row r="135" spans="1:11" x14ac:dyDescent="0.25">
      <c r="A135" s="5"/>
      <c r="B135" s="6" t="s">
        <v>156</v>
      </c>
      <c r="C135" s="7">
        <v>291773</v>
      </c>
      <c r="D135" s="7">
        <v>26269.43</v>
      </c>
      <c r="E135" s="7">
        <v>143983.37</v>
      </c>
      <c r="F135" s="7">
        <v>147789.63</v>
      </c>
      <c r="G135" s="7">
        <v>49.34</v>
      </c>
      <c r="H135" s="13">
        <f>H133</f>
        <v>0</v>
      </c>
      <c r="I135" s="13">
        <f t="shared" si="65"/>
        <v>291773</v>
      </c>
      <c r="J135" s="13">
        <f t="shared" ref="J135:K135" si="124">I135*6/100+I135</f>
        <v>309279.38</v>
      </c>
      <c r="K135" s="13">
        <f t="shared" si="124"/>
        <v>327836.14280000003</v>
      </c>
    </row>
    <row r="136" spans="1:11" x14ac:dyDescent="0.25">
      <c r="A136" s="5"/>
      <c r="B136" s="6"/>
      <c r="C136" s="7"/>
      <c r="D136" s="7"/>
      <c r="E136" s="7"/>
      <c r="F136" s="7"/>
      <c r="G136" s="7"/>
      <c r="H136" s="13"/>
      <c r="I136" s="13">
        <f t="shared" si="65"/>
        <v>0</v>
      </c>
      <c r="J136" s="13">
        <f t="shared" ref="J136:K136" si="125">I136*6/100+I136</f>
        <v>0</v>
      </c>
      <c r="K136" s="13">
        <f t="shared" si="125"/>
        <v>0</v>
      </c>
    </row>
    <row r="137" spans="1:11" x14ac:dyDescent="0.25">
      <c r="A137" s="5"/>
      <c r="B137" s="6" t="s">
        <v>157</v>
      </c>
      <c r="C137" s="7"/>
      <c r="D137" s="7"/>
      <c r="E137" s="7"/>
      <c r="F137" s="7"/>
      <c r="G137" s="7"/>
      <c r="H137" s="13"/>
      <c r="I137" s="13">
        <f t="shared" ref="I137:I200" si="126">C137+H137</f>
        <v>0</v>
      </c>
      <c r="J137" s="13">
        <f t="shared" ref="J137:K137" si="127">I137*6/100+I137</f>
        <v>0</v>
      </c>
      <c r="K137" s="13">
        <f t="shared" si="127"/>
        <v>0</v>
      </c>
    </row>
    <row r="138" spans="1:11" x14ac:dyDescent="0.25">
      <c r="A138" s="5"/>
      <c r="B138" s="6" t="s">
        <v>158</v>
      </c>
      <c r="C138" s="7"/>
      <c r="D138" s="7"/>
      <c r="E138" s="7"/>
      <c r="F138" s="7"/>
      <c r="G138" s="7"/>
      <c r="H138" s="13"/>
      <c r="I138" s="13">
        <f t="shared" si="126"/>
        <v>0</v>
      </c>
      <c r="J138" s="13">
        <f t="shared" ref="J138:K138" si="128">I138*6/100+I138</f>
        <v>0</v>
      </c>
      <c r="K138" s="13">
        <f t="shared" si="128"/>
        <v>0</v>
      </c>
    </row>
    <row r="139" spans="1:11" x14ac:dyDescent="0.25">
      <c r="A139" s="5"/>
      <c r="B139" s="6" t="s">
        <v>159</v>
      </c>
      <c r="C139" s="7"/>
      <c r="D139" s="7"/>
      <c r="E139" s="7"/>
      <c r="F139" s="7"/>
      <c r="G139" s="7"/>
      <c r="H139" s="13"/>
      <c r="I139" s="13">
        <f t="shared" si="126"/>
        <v>0</v>
      </c>
      <c r="J139" s="13">
        <f t="shared" ref="J139:K139" si="129">I139*6/100+I139</f>
        <v>0</v>
      </c>
      <c r="K139" s="13">
        <f t="shared" si="129"/>
        <v>0</v>
      </c>
    </row>
    <row r="140" spans="1:11" x14ac:dyDescent="0.25">
      <c r="A140" s="5"/>
      <c r="B140" s="6"/>
      <c r="C140" s="7"/>
      <c r="D140" s="7"/>
      <c r="E140" s="7"/>
      <c r="F140" s="7"/>
      <c r="G140" s="7"/>
      <c r="H140" s="13"/>
      <c r="I140" s="13">
        <f t="shared" si="126"/>
        <v>0</v>
      </c>
      <c r="J140" s="13">
        <f t="shared" ref="J140:K140" si="130">I140*6/100+I140</f>
        <v>0</v>
      </c>
      <c r="K140" s="13">
        <f t="shared" si="130"/>
        <v>0</v>
      </c>
    </row>
    <row r="141" spans="1:11" x14ac:dyDescent="0.25">
      <c r="A141" s="9" t="s">
        <v>729</v>
      </c>
      <c r="B141" s="10" t="s">
        <v>160</v>
      </c>
      <c r="C141" s="11">
        <v>170325</v>
      </c>
      <c r="D141" s="11">
        <v>0</v>
      </c>
      <c r="E141" s="11">
        <v>0</v>
      </c>
      <c r="F141" s="11">
        <v>170325</v>
      </c>
      <c r="G141" s="11">
        <v>0</v>
      </c>
      <c r="H141" s="13"/>
      <c r="I141" s="13">
        <f t="shared" si="126"/>
        <v>170325</v>
      </c>
      <c r="J141" s="13">
        <f t="shared" ref="J141:K141" si="131">I141*6/100+I141</f>
        <v>180544.5</v>
      </c>
      <c r="K141" s="13">
        <f t="shared" si="131"/>
        <v>191377.17</v>
      </c>
    </row>
    <row r="142" spans="1:11" x14ac:dyDescent="0.25">
      <c r="A142" s="9" t="s">
        <v>730</v>
      </c>
      <c r="B142" s="10" t="s">
        <v>161</v>
      </c>
      <c r="C142" s="11">
        <v>510976</v>
      </c>
      <c r="D142" s="11">
        <v>0</v>
      </c>
      <c r="E142" s="11">
        <v>0</v>
      </c>
      <c r="F142" s="11">
        <v>510976</v>
      </c>
      <c r="G142" s="11">
        <v>0</v>
      </c>
      <c r="H142" s="13"/>
      <c r="I142" s="13">
        <f t="shared" si="126"/>
        <v>510976</v>
      </c>
      <c r="J142" s="13">
        <f t="shared" ref="J142:K142" si="132">I142*6/100+I142</f>
        <v>541634.56000000006</v>
      </c>
      <c r="K142" s="13">
        <f t="shared" si="132"/>
        <v>574132.63360000006</v>
      </c>
    </row>
    <row r="143" spans="1:11" x14ac:dyDescent="0.25">
      <c r="A143" s="9" t="s">
        <v>731</v>
      </c>
      <c r="B143" s="10" t="s">
        <v>162</v>
      </c>
      <c r="C143" s="11">
        <v>47508</v>
      </c>
      <c r="D143" s="11">
        <v>0</v>
      </c>
      <c r="E143" s="11">
        <v>0</v>
      </c>
      <c r="F143" s="11">
        <v>47508</v>
      </c>
      <c r="G143" s="11">
        <v>0</v>
      </c>
      <c r="H143" s="13"/>
      <c r="I143" s="13">
        <f t="shared" si="126"/>
        <v>47508</v>
      </c>
      <c r="J143" s="13">
        <f t="shared" ref="J143:K143" si="133">I143*6/100+I143</f>
        <v>50358.48</v>
      </c>
      <c r="K143" s="13">
        <f t="shared" si="133"/>
        <v>53379.988800000006</v>
      </c>
    </row>
    <row r="144" spans="1:11" x14ac:dyDescent="0.25">
      <c r="A144" s="9"/>
      <c r="B144" s="10"/>
      <c r="C144" s="11"/>
      <c r="D144" s="11"/>
      <c r="E144" s="11"/>
      <c r="F144" s="11"/>
      <c r="G144" s="11"/>
      <c r="H144" s="13"/>
      <c r="I144" s="13">
        <f t="shared" si="126"/>
        <v>0</v>
      </c>
      <c r="J144" s="13">
        <f t="shared" ref="J144:K144" si="134">I144*6/100+I144</f>
        <v>0</v>
      </c>
      <c r="K144" s="13">
        <f t="shared" si="134"/>
        <v>0</v>
      </c>
    </row>
    <row r="145" spans="1:11" x14ac:dyDescent="0.25">
      <c r="A145" s="5"/>
      <c r="B145" s="6" t="s">
        <v>163</v>
      </c>
      <c r="C145" s="7">
        <v>728809</v>
      </c>
      <c r="D145" s="7">
        <v>0</v>
      </c>
      <c r="E145" s="7">
        <v>0</v>
      </c>
      <c r="F145" s="7">
        <v>728809</v>
      </c>
      <c r="G145" s="7">
        <v>0</v>
      </c>
      <c r="H145" s="13">
        <f>SUM(H141:H143)</f>
        <v>0</v>
      </c>
      <c r="I145" s="13">
        <f t="shared" si="126"/>
        <v>728809</v>
      </c>
      <c r="J145" s="13">
        <f t="shared" ref="J145:K145" si="135">I145*6/100+I145</f>
        <v>772537.54</v>
      </c>
      <c r="K145" s="13">
        <f t="shared" si="135"/>
        <v>818889.79240000003</v>
      </c>
    </row>
    <row r="146" spans="1:11" x14ac:dyDescent="0.25">
      <c r="A146" s="9"/>
      <c r="B146" s="10"/>
      <c r="C146" s="11"/>
      <c r="D146" s="11"/>
      <c r="E146" s="11"/>
      <c r="F146" s="11"/>
      <c r="G146" s="11"/>
      <c r="H146" s="13"/>
      <c r="I146" s="13">
        <f t="shared" si="126"/>
        <v>0</v>
      </c>
      <c r="J146" s="13">
        <f t="shared" ref="J146:K146" si="136">I146*6/100+I146</f>
        <v>0</v>
      </c>
      <c r="K146" s="13">
        <f t="shared" si="136"/>
        <v>0</v>
      </c>
    </row>
    <row r="147" spans="1:11" x14ac:dyDescent="0.25">
      <c r="A147" s="5"/>
      <c r="B147" s="6" t="s">
        <v>179</v>
      </c>
      <c r="C147" s="7"/>
      <c r="D147" s="7"/>
      <c r="E147" s="7"/>
      <c r="F147" s="7"/>
      <c r="G147" s="7"/>
      <c r="H147" s="13"/>
      <c r="I147" s="13">
        <f t="shared" si="126"/>
        <v>0</v>
      </c>
      <c r="J147" s="13">
        <f t="shared" ref="J147:K147" si="137">I147*6/100+I147</f>
        <v>0</v>
      </c>
      <c r="K147" s="13">
        <f t="shared" si="137"/>
        <v>0</v>
      </c>
    </row>
    <row r="148" spans="1:11" x14ac:dyDescent="0.25">
      <c r="A148" s="9"/>
      <c r="B148" s="10"/>
      <c r="C148" s="11"/>
      <c r="D148" s="11"/>
      <c r="E148" s="11"/>
      <c r="F148" s="11"/>
      <c r="G148" s="11"/>
      <c r="H148" s="13"/>
      <c r="I148" s="13">
        <f t="shared" si="126"/>
        <v>0</v>
      </c>
      <c r="J148" s="13">
        <f t="shared" ref="J148:K148" si="138">I148*6/100+I148</f>
        <v>0</v>
      </c>
      <c r="K148" s="13">
        <f t="shared" si="138"/>
        <v>0</v>
      </c>
    </row>
    <row r="149" spans="1:11" x14ac:dyDescent="0.25">
      <c r="A149" s="9" t="s">
        <v>732</v>
      </c>
      <c r="B149" s="10" t="s">
        <v>180</v>
      </c>
      <c r="C149" s="11">
        <v>0</v>
      </c>
      <c r="D149" s="11">
        <v>13265.23</v>
      </c>
      <c r="E149" s="11">
        <v>79591.38</v>
      </c>
      <c r="F149" s="11">
        <v>-79591.38</v>
      </c>
      <c r="G149" s="11">
        <v>0</v>
      </c>
      <c r="H149" s="13"/>
      <c r="I149" s="13">
        <f t="shared" si="126"/>
        <v>0</v>
      </c>
      <c r="J149" s="13">
        <f t="shared" ref="J149:K149" si="139">I149*6/100+I149</f>
        <v>0</v>
      </c>
      <c r="K149" s="13">
        <f t="shared" si="139"/>
        <v>0</v>
      </c>
    </row>
    <row r="150" spans="1:11" x14ac:dyDescent="0.25">
      <c r="A150" s="9" t="s">
        <v>733</v>
      </c>
      <c r="B150" s="10" t="s">
        <v>181</v>
      </c>
      <c r="C150" s="11">
        <v>0</v>
      </c>
      <c r="D150" s="11">
        <v>39795.69</v>
      </c>
      <c r="E150" s="11">
        <v>238774.14</v>
      </c>
      <c r="F150" s="11">
        <v>-238774.14</v>
      </c>
      <c r="G150" s="11">
        <v>0</v>
      </c>
      <c r="H150" s="13"/>
      <c r="I150" s="13">
        <f t="shared" si="126"/>
        <v>0</v>
      </c>
      <c r="J150" s="13">
        <f t="shared" ref="J150:K150" si="140">I150*6/100+I150</f>
        <v>0</v>
      </c>
      <c r="K150" s="13">
        <f t="shared" si="140"/>
        <v>0</v>
      </c>
    </row>
    <row r="151" spans="1:11" x14ac:dyDescent="0.25">
      <c r="A151" s="9" t="s">
        <v>734</v>
      </c>
      <c r="B151" s="10" t="s">
        <v>182</v>
      </c>
      <c r="C151" s="11">
        <v>0</v>
      </c>
      <c r="D151" s="11">
        <v>3400</v>
      </c>
      <c r="E151" s="11">
        <v>20300</v>
      </c>
      <c r="F151" s="11">
        <v>-20300</v>
      </c>
      <c r="G151" s="11">
        <v>0</v>
      </c>
      <c r="H151" s="13"/>
      <c r="I151" s="13">
        <f t="shared" si="126"/>
        <v>0</v>
      </c>
      <c r="J151" s="13">
        <f t="shared" ref="J151:K151" si="141">I151*6/100+I151</f>
        <v>0</v>
      </c>
      <c r="K151" s="13">
        <f t="shared" si="141"/>
        <v>0</v>
      </c>
    </row>
    <row r="152" spans="1:11" x14ac:dyDescent="0.25">
      <c r="A152" s="9"/>
      <c r="B152" s="10"/>
      <c r="C152" s="11"/>
      <c r="D152" s="11"/>
      <c r="E152" s="11"/>
      <c r="F152" s="11"/>
      <c r="G152" s="11"/>
      <c r="H152" s="13"/>
      <c r="I152" s="13">
        <f t="shared" si="126"/>
        <v>0</v>
      </c>
      <c r="J152" s="13">
        <f t="shared" ref="J152:K152" si="142">I152*6/100+I152</f>
        <v>0</v>
      </c>
      <c r="K152" s="13">
        <f t="shared" si="142"/>
        <v>0</v>
      </c>
    </row>
    <row r="153" spans="1:11" x14ac:dyDescent="0.25">
      <c r="A153" s="5"/>
      <c r="B153" s="6" t="s">
        <v>183</v>
      </c>
      <c r="C153" s="7">
        <v>0</v>
      </c>
      <c r="D153" s="7">
        <v>56460.92</v>
      </c>
      <c r="E153" s="7">
        <v>338665.52</v>
      </c>
      <c r="F153" s="7">
        <v>-338665.52</v>
      </c>
      <c r="G153" s="7">
        <v>0</v>
      </c>
      <c r="H153" s="13">
        <f>SUM(H149:H151)</f>
        <v>0</v>
      </c>
      <c r="I153" s="13">
        <f t="shared" si="126"/>
        <v>0</v>
      </c>
      <c r="J153" s="13">
        <f t="shared" ref="J153:K153" si="143">I153*6/100+I153</f>
        <v>0</v>
      </c>
      <c r="K153" s="13">
        <f t="shared" si="143"/>
        <v>0</v>
      </c>
    </row>
    <row r="154" spans="1:11" x14ac:dyDescent="0.25">
      <c r="A154" s="5"/>
      <c r="B154" s="6"/>
      <c r="C154" s="7"/>
      <c r="D154" s="7"/>
      <c r="E154" s="7"/>
      <c r="F154" s="7"/>
      <c r="G154" s="7"/>
      <c r="H154" s="13"/>
      <c r="I154" s="13">
        <f t="shared" si="126"/>
        <v>0</v>
      </c>
      <c r="J154" s="13">
        <f t="shared" ref="J154:K154" si="144">I154*6/100+I154</f>
        <v>0</v>
      </c>
      <c r="K154" s="13">
        <f t="shared" si="144"/>
        <v>0</v>
      </c>
    </row>
    <row r="155" spans="1:11" x14ac:dyDescent="0.25">
      <c r="A155" s="5"/>
      <c r="B155" s="6" t="s">
        <v>184</v>
      </c>
      <c r="C155" s="7">
        <v>728809</v>
      </c>
      <c r="D155" s="7">
        <v>56460.92</v>
      </c>
      <c r="E155" s="7">
        <v>338665.52</v>
      </c>
      <c r="F155" s="7">
        <v>390143.48</v>
      </c>
      <c r="G155" s="7">
        <v>46.46</v>
      </c>
      <c r="H155" s="13">
        <f>H145+H153</f>
        <v>0</v>
      </c>
      <c r="I155" s="13">
        <f t="shared" si="126"/>
        <v>728809</v>
      </c>
      <c r="J155" s="13">
        <f t="shared" ref="J155:K155" si="145">I155*6/100+I155</f>
        <v>772537.54</v>
      </c>
      <c r="K155" s="13">
        <f t="shared" si="145"/>
        <v>818889.79240000003</v>
      </c>
    </row>
    <row r="156" spans="1:11" x14ac:dyDescent="0.25">
      <c r="A156" s="5"/>
      <c r="B156" s="6"/>
      <c r="C156" s="7"/>
      <c r="D156" s="7"/>
      <c r="E156" s="7"/>
      <c r="F156" s="7"/>
      <c r="G156" s="7"/>
      <c r="H156" s="13"/>
      <c r="I156" s="13">
        <f t="shared" si="126"/>
        <v>0</v>
      </c>
      <c r="J156" s="13">
        <f t="shared" ref="J156:K156" si="146">I156*6/100+I156</f>
        <v>0</v>
      </c>
      <c r="K156" s="13">
        <f t="shared" si="146"/>
        <v>0</v>
      </c>
    </row>
    <row r="157" spans="1:11" x14ac:dyDescent="0.25">
      <c r="A157" s="5"/>
      <c r="B157" s="6" t="s">
        <v>185</v>
      </c>
      <c r="C157" s="7">
        <v>728809</v>
      </c>
      <c r="D157" s="7">
        <v>56460.92</v>
      </c>
      <c r="E157" s="7">
        <v>338665.52</v>
      </c>
      <c r="F157" s="7">
        <v>390143.48</v>
      </c>
      <c r="G157" s="7">
        <v>46.46</v>
      </c>
      <c r="H157" s="13">
        <f>H155</f>
        <v>0</v>
      </c>
      <c r="I157" s="13">
        <f t="shared" si="126"/>
        <v>728809</v>
      </c>
      <c r="J157" s="13">
        <f t="shared" ref="J157:K157" si="147">I157*6/100+I157</f>
        <v>772537.54</v>
      </c>
      <c r="K157" s="13">
        <f t="shared" si="147"/>
        <v>818889.79240000003</v>
      </c>
    </row>
    <row r="158" spans="1:11" x14ac:dyDescent="0.25">
      <c r="A158" s="5"/>
      <c r="B158" s="6"/>
      <c r="C158" s="7"/>
      <c r="D158" s="7"/>
      <c r="E158" s="7"/>
      <c r="F158" s="7"/>
      <c r="G158" s="7"/>
      <c r="H158" s="13"/>
      <c r="I158" s="13">
        <f t="shared" si="126"/>
        <v>0</v>
      </c>
      <c r="J158" s="13">
        <f t="shared" ref="J158:K158" si="148">I158*6/100+I158</f>
        <v>0</v>
      </c>
      <c r="K158" s="13">
        <f t="shared" si="148"/>
        <v>0</v>
      </c>
    </row>
    <row r="159" spans="1:11" x14ac:dyDescent="0.25">
      <c r="A159" s="5"/>
      <c r="B159" s="6" t="s">
        <v>218</v>
      </c>
      <c r="C159" s="7"/>
      <c r="D159" s="7"/>
      <c r="E159" s="7"/>
      <c r="F159" s="7"/>
      <c r="G159" s="7"/>
      <c r="H159" s="13"/>
      <c r="I159" s="13">
        <f t="shared" si="126"/>
        <v>0</v>
      </c>
      <c r="J159" s="13">
        <f t="shared" ref="J159:K159" si="149">I159*6/100+I159</f>
        <v>0</v>
      </c>
      <c r="K159" s="13">
        <f t="shared" si="149"/>
        <v>0</v>
      </c>
    </row>
    <row r="160" spans="1:11" x14ac:dyDescent="0.25">
      <c r="A160" s="9"/>
      <c r="B160" s="10"/>
      <c r="C160" s="11"/>
      <c r="D160" s="11"/>
      <c r="E160" s="11"/>
      <c r="F160" s="11"/>
      <c r="G160" s="11"/>
      <c r="H160" s="13"/>
      <c r="I160" s="13">
        <f t="shared" si="126"/>
        <v>0</v>
      </c>
      <c r="J160" s="13">
        <f t="shared" ref="J160:K160" si="150">I160*6/100+I160</f>
        <v>0</v>
      </c>
      <c r="K160" s="13">
        <f t="shared" si="150"/>
        <v>0</v>
      </c>
    </row>
    <row r="161" spans="1:11" x14ac:dyDescent="0.25">
      <c r="A161" s="9" t="s">
        <v>735</v>
      </c>
      <c r="B161" s="10" t="s">
        <v>243</v>
      </c>
      <c r="C161" s="11">
        <v>0</v>
      </c>
      <c r="D161" s="11">
        <v>591.95000000000005</v>
      </c>
      <c r="E161" s="11">
        <v>3515.14</v>
      </c>
      <c r="F161" s="11">
        <v>-3515.14</v>
      </c>
      <c r="G161" s="11">
        <v>0</v>
      </c>
      <c r="H161" s="13"/>
      <c r="I161" s="13">
        <f t="shared" si="126"/>
        <v>0</v>
      </c>
      <c r="J161" s="13">
        <f t="shared" ref="J161:K161" si="151">I161*6/100+I161</f>
        <v>0</v>
      </c>
      <c r="K161" s="13">
        <f t="shared" si="151"/>
        <v>0</v>
      </c>
    </row>
    <row r="162" spans="1:11" x14ac:dyDescent="0.25">
      <c r="A162" s="9" t="s">
        <v>736</v>
      </c>
      <c r="B162" s="10" t="s">
        <v>244</v>
      </c>
      <c r="C162" s="11">
        <v>85032</v>
      </c>
      <c r="D162" s="11">
        <v>4478.3999999999996</v>
      </c>
      <c r="E162" s="11">
        <v>24996.35</v>
      </c>
      <c r="F162" s="11">
        <v>60035.65</v>
      </c>
      <c r="G162" s="11">
        <v>29.39</v>
      </c>
      <c r="H162" s="13"/>
      <c r="I162" s="13">
        <f t="shared" si="126"/>
        <v>85032</v>
      </c>
      <c r="J162" s="13">
        <f t="shared" ref="J162:K162" si="152">I162*6/100+I162</f>
        <v>90133.92</v>
      </c>
      <c r="K162" s="13">
        <f t="shared" si="152"/>
        <v>95541.955199999997</v>
      </c>
    </row>
    <row r="163" spans="1:11" x14ac:dyDescent="0.25">
      <c r="A163" s="9"/>
      <c r="B163" s="10"/>
      <c r="C163" s="11"/>
      <c r="D163" s="11"/>
      <c r="E163" s="11"/>
      <c r="F163" s="11"/>
      <c r="G163" s="11"/>
      <c r="H163" s="13"/>
      <c r="I163" s="13">
        <f t="shared" si="126"/>
        <v>0</v>
      </c>
      <c r="J163" s="13">
        <f t="shared" ref="J163:K163" si="153">I163*6/100+I163</f>
        <v>0</v>
      </c>
      <c r="K163" s="13">
        <f t="shared" si="153"/>
        <v>0</v>
      </c>
    </row>
    <row r="164" spans="1:11" x14ac:dyDescent="0.25">
      <c r="A164" s="5"/>
      <c r="B164" s="6" t="s">
        <v>250</v>
      </c>
      <c r="C164" s="7">
        <v>85032</v>
      </c>
      <c r="D164" s="7">
        <v>5070.3500000000004</v>
      </c>
      <c r="E164" s="7">
        <v>28511.49</v>
      </c>
      <c r="F164" s="7">
        <v>56520.51</v>
      </c>
      <c r="G164" s="7">
        <v>33.53</v>
      </c>
      <c r="H164" s="13">
        <f>SUM(H161:H162)</f>
        <v>0</v>
      </c>
      <c r="I164" s="13">
        <f t="shared" si="126"/>
        <v>85032</v>
      </c>
      <c r="J164" s="13">
        <f t="shared" ref="J164:K164" si="154">I164*6/100+I164</f>
        <v>90133.92</v>
      </c>
      <c r="K164" s="13">
        <f t="shared" si="154"/>
        <v>95541.955199999997</v>
      </c>
    </row>
    <row r="165" spans="1:11" x14ac:dyDescent="0.25">
      <c r="A165" s="9"/>
      <c r="B165" s="10"/>
      <c r="C165" s="11"/>
      <c r="D165" s="11"/>
      <c r="E165" s="11"/>
      <c r="F165" s="11"/>
      <c r="G165" s="11"/>
      <c r="H165" s="13"/>
      <c r="I165" s="13">
        <f t="shared" si="126"/>
        <v>0</v>
      </c>
      <c r="J165" s="13">
        <f t="shared" ref="J165:K165" si="155">I165*6/100+I165</f>
        <v>0</v>
      </c>
      <c r="K165" s="13">
        <f t="shared" si="155"/>
        <v>0</v>
      </c>
    </row>
    <row r="166" spans="1:11" x14ac:dyDescent="0.25">
      <c r="A166" s="5"/>
      <c r="B166" s="6" t="s">
        <v>281</v>
      </c>
      <c r="C166" s="7">
        <v>1105614</v>
      </c>
      <c r="D166" s="7">
        <v>87800.7</v>
      </c>
      <c r="E166" s="7">
        <v>511160.38</v>
      </c>
      <c r="F166" s="7">
        <v>594453.62</v>
      </c>
      <c r="G166" s="7">
        <v>46.23</v>
      </c>
      <c r="H166" s="13">
        <f>H135+H157+H164</f>
        <v>0</v>
      </c>
      <c r="I166" s="13">
        <f t="shared" si="126"/>
        <v>1105614</v>
      </c>
      <c r="J166" s="13">
        <f>J135+J157+J164</f>
        <v>1171950.8399999999</v>
      </c>
      <c r="K166" s="13">
        <f>K135+K157+K164</f>
        <v>1242267.8904000001</v>
      </c>
    </row>
    <row r="167" spans="1:11" x14ac:dyDescent="0.25">
      <c r="A167" s="9"/>
      <c r="B167" s="10"/>
      <c r="C167" s="11"/>
      <c r="D167" s="11"/>
      <c r="E167" s="11"/>
      <c r="F167" s="11"/>
      <c r="G167" s="11"/>
      <c r="H167" s="13"/>
      <c r="I167" s="13">
        <f t="shared" si="126"/>
        <v>0</v>
      </c>
      <c r="J167" s="13">
        <f t="shared" ref="J167:K167" si="156">I167*6/100+I167</f>
        <v>0</v>
      </c>
      <c r="K167" s="13">
        <f t="shared" si="156"/>
        <v>0</v>
      </c>
    </row>
    <row r="168" spans="1:11" x14ac:dyDescent="0.25">
      <c r="A168" s="5"/>
      <c r="B168" s="6" t="s">
        <v>737</v>
      </c>
      <c r="C168" s="7"/>
      <c r="D168" s="7"/>
      <c r="E168" s="7"/>
      <c r="F168" s="7"/>
      <c r="G168" s="7"/>
      <c r="H168" s="13"/>
      <c r="I168" s="13">
        <f t="shared" si="126"/>
        <v>0</v>
      </c>
      <c r="J168" s="13">
        <f t="shared" ref="J168:K168" si="157">I168*6/100+I168</f>
        <v>0</v>
      </c>
      <c r="K168" s="13">
        <f t="shared" si="157"/>
        <v>0</v>
      </c>
    </row>
    <row r="169" spans="1:11" x14ac:dyDescent="0.25">
      <c r="A169" s="5"/>
      <c r="B169" s="6" t="s">
        <v>92</v>
      </c>
      <c r="C169" s="7"/>
      <c r="D169" s="7"/>
      <c r="E169" s="7"/>
      <c r="F169" s="7"/>
      <c r="G169" s="7"/>
      <c r="H169" s="13"/>
      <c r="I169" s="13">
        <f t="shared" si="126"/>
        <v>0</v>
      </c>
      <c r="J169" s="13">
        <f t="shared" ref="J169:K169" si="158">I169*6/100+I169</f>
        <v>0</v>
      </c>
      <c r="K169" s="13">
        <f t="shared" si="158"/>
        <v>0</v>
      </c>
    </row>
    <row r="170" spans="1:11" x14ac:dyDescent="0.25">
      <c r="A170" s="5"/>
      <c r="B170" s="6" t="s">
        <v>93</v>
      </c>
      <c r="C170" s="7"/>
      <c r="D170" s="7"/>
      <c r="E170" s="7"/>
      <c r="F170" s="7"/>
      <c r="G170" s="7"/>
      <c r="H170" s="13"/>
      <c r="I170" s="13">
        <f t="shared" si="126"/>
        <v>0</v>
      </c>
      <c r="J170" s="13">
        <f t="shared" ref="J170:K170" si="159">I170*6/100+I170</f>
        <v>0</v>
      </c>
      <c r="K170" s="13">
        <f t="shared" si="159"/>
        <v>0</v>
      </c>
    </row>
    <row r="171" spans="1:11" x14ac:dyDescent="0.25">
      <c r="A171" s="5"/>
      <c r="B171" s="6" t="s">
        <v>128</v>
      </c>
      <c r="C171" s="7"/>
      <c r="D171" s="7"/>
      <c r="E171" s="7"/>
      <c r="F171" s="7"/>
      <c r="G171" s="7"/>
      <c r="H171" s="13"/>
      <c r="I171" s="13">
        <f t="shared" si="126"/>
        <v>0</v>
      </c>
      <c r="J171" s="13">
        <f t="shared" ref="J171:K171" si="160">I171*6/100+I171</f>
        <v>0</v>
      </c>
      <c r="K171" s="13">
        <f t="shared" si="160"/>
        <v>0</v>
      </c>
    </row>
    <row r="172" spans="1:11" x14ac:dyDescent="0.25">
      <c r="A172" s="5"/>
      <c r="B172" s="6" t="s">
        <v>129</v>
      </c>
      <c r="C172" s="7"/>
      <c r="D172" s="7"/>
      <c r="E172" s="7"/>
      <c r="F172" s="7"/>
      <c r="G172" s="7"/>
      <c r="H172" s="13"/>
      <c r="I172" s="13">
        <f t="shared" si="126"/>
        <v>0</v>
      </c>
      <c r="J172" s="13">
        <f t="shared" ref="J172:K172" si="161">I172*6/100+I172</f>
        <v>0</v>
      </c>
      <c r="K172" s="13">
        <f t="shared" si="161"/>
        <v>0</v>
      </c>
    </row>
    <row r="173" spans="1:11" x14ac:dyDescent="0.25">
      <c r="A173" s="5"/>
      <c r="B173" s="6"/>
      <c r="C173" s="7"/>
      <c r="D173" s="7"/>
      <c r="E173" s="7"/>
      <c r="F173" s="7"/>
      <c r="G173" s="7"/>
      <c r="H173" s="13"/>
      <c r="I173" s="13">
        <f t="shared" si="126"/>
        <v>0</v>
      </c>
      <c r="J173" s="13">
        <f t="shared" ref="J173:K173" si="162">I173*6/100+I173</f>
        <v>0</v>
      </c>
      <c r="K173" s="13">
        <f t="shared" si="162"/>
        <v>0</v>
      </c>
    </row>
    <row r="174" spans="1:11" x14ac:dyDescent="0.25">
      <c r="A174" s="9" t="s">
        <v>738</v>
      </c>
      <c r="B174" s="10" t="s">
        <v>142</v>
      </c>
      <c r="C174" s="11">
        <v>0</v>
      </c>
      <c r="D174" s="11">
        <v>1030.3</v>
      </c>
      <c r="E174" s="11">
        <v>6181.8</v>
      </c>
      <c r="F174" s="11">
        <v>-6181.8</v>
      </c>
      <c r="G174" s="11">
        <v>0</v>
      </c>
      <c r="H174" s="13"/>
      <c r="I174" s="13">
        <f t="shared" si="126"/>
        <v>0</v>
      </c>
      <c r="J174" s="13">
        <f t="shared" ref="J174:K174" si="163">I174*6/100+I174</f>
        <v>0</v>
      </c>
      <c r="K174" s="13">
        <f t="shared" si="163"/>
        <v>0</v>
      </c>
    </row>
    <row r="175" spans="1:11" x14ac:dyDescent="0.25">
      <c r="A175" s="9"/>
      <c r="B175" s="10"/>
      <c r="C175" s="11"/>
      <c r="D175" s="11"/>
      <c r="E175" s="11"/>
      <c r="F175" s="11"/>
      <c r="G175" s="11"/>
      <c r="H175" s="13"/>
      <c r="I175" s="13">
        <f t="shared" si="126"/>
        <v>0</v>
      </c>
      <c r="J175" s="13">
        <f t="shared" ref="J175:K175" si="164">I175*6/100+I175</f>
        <v>0</v>
      </c>
      <c r="K175" s="13">
        <f t="shared" si="164"/>
        <v>0</v>
      </c>
    </row>
    <row r="176" spans="1:11" x14ac:dyDescent="0.25">
      <c r="A176" s="5"/>
      <c r="B176" s="6" t="s">
        <v>143</v>
      </c>
      <c r="C176" s="7">
        <v>0</v>
      </c>
      <c r="D176" s="7">
        <v>1030.3</v>
      </c>
      <c r="E176" s="7">
        <v>6181.8</v>
      </c>
      <c r="F176" s="7">
        <v>-6181.8</v>
      </c>
      <c r="G176" s="7">
        <v>0</v>
      </c>
      <c r="H176" s="13">
        <f>H174</f>
        <v>0</v>
      </c>
      <c r="I176" s="13">
        <f t="shared" si="126"/>
        <v>0</v>
      </c>
      <c r="J176" s="13">
        <f t="shared" ref="J176:K176" si="165">I176*6/100+I176</f>
        <v>0</v>
      </c>
      <c r="K176" s="13">
        <f t="shared" si="165"/>
        <v>0</v>
      </c>
    </row>
    <row r="177" spans="1:11" x14ac:dyDescent="0.25">
      <c r="A177" s="9"/>
      <c r="B177" s="10"/>
      <c r="C177" s="11"/>
      <c r="D177" s="11"/>
      <c r="E177" s="11"/>
      <c r="F177" s="11"/>
      <c r="G177" s="11"/>
      <c r="H177" s="13"/>
      <c r="I177" s="13">
        <f t="shared" si="126"/>
        <v>0</v>
      </c>
      <c r="J177" s="13">
        <f t="shared" ref="J177:K177" si="166">I177*6/100+I177</f>
        <v>0</v>
      </c>
      <c r="K177" s="13">
        <f t="shared" si="166"/>
        <v>0</v>
      </c>
    </row>
    <row r="178" spans="1:11" x14ac:dyDescent="0.25">
      <c r="A178" s="5"/>
      <c r="B178" s="6" t="s">
        <v>155</v>
      </c>
      <c r="C178" s="7">
        <v>0</v>
      </c>
      <c r="D178" s="7">
        <v>1030.3</v>
      </c>
      <c r="E178" s="7">
        <v>6181.8</v>
      </c>
      <c r="F178" s="7">
        <v>-6181.8</v>
      </c>
      <c r="G178" s="7">
        <v>0</v>
      </c>
      <c r="H178" s="13">
        <f>H176</f>
        <v>0</v>
      </c>
      <c r="I178" s="13">
        <f t="shared" si="126"/>
        <v>0</v>
      </c>
      <c r="J178" s="13">
        <f t="shared" ref="J178:K178" si="167">I178*6/100+I178</f>
        <v>0</v>
      </c>
      <c r="K178" s="13">
        <f t="shared" si="167"/>
        <v>0</v>
      </c>
    </row>
    <row r="179" spans="1:11" x14ac:dyDescent="0.25">
      <c r="A179" s="5"/>
      <c r="B179" s="6"/>
      <c r="C179" s="7"/>
      <c r="D179" s="7"/>
      <c r="E179" s="7"/>
      <c r="F179" s="7"/>
      <c r="G179" s="7"/>
      <c r="H179" s="13"/>
      <c r="I179" s="13">
        <f t="shared" si="126"/>
        <v>0</v>
      </c>
      <c r="J179" s="13">
        <f t="shared" ref="J179:K179" si="168">I179*6/100+I179</f>
        <v>0</v>
      </c>
      <c r="K179" s="13">
        <f t="shared" si="168"/>
        <v>0</v>
      </c>
    </row>
    <row r="180" spans="1:11" x14ac:dyDescent="0.25">
      <c r="A180" s="5"/>
      <c r="B180" s="6" t="s">
        <v>156</v>
      </c>
      <c r="C180" s="7">
        <v>0</v>
      </c>
      <c r="D180" s="7">
        <v>1030.3</v>
      </c>
      <c r="E180" s="7">
        <v>6181.8</v>
      </c>
      <c r="F180" s="7">
        <v>-6181.8</v>
      </c>
      <c r="G180" s="7">
        <v>0</v>
      </c>
      <c r="H180" s="13">
        <f>H178</f>
        <v>0</v>
      </c>
      <c r="I180" s="13">
        <f t="shared" si="126"/>
        <v>0</v>
      </c>
      <c r="J180" s="13">
        <f t="shared" ref="J180:K180" si="169">I180*6/100+I180</f>
        <v>0</v>
      </c>
      <c r="K180" s="13">
        <f t="shared" si="169"/>
        <v>0</v>
      </c>
    </row>
    <row r="181" spans="1:11" x14ac:dyDescent="0.25">
      <c r="A181" s="9"/>
      <c r="B181" s="10"/>
      <c r="C181" s="11"/>
      <c r="D181" s="11"/>
      <c r="E181" s="11"/>
      <c r="F181" s="11"/>
      <c r="G181" s="11"/>
      <c r="H181" s="13"/>
      <c r="I181" s="13">
        <f t="shared" si="126"/>
        <v>0</v>
      </c>
      <c r="J181" s="13">
        <f t="shared" ref="J181:K181" si="170">I181*6/100+I181</f>
        <v>0</v>
      </c>
      <c r="K181" s="13">
        <f t="shared" si="170"/>
        <v>0</v>
      </c>
    </row>
    <row r="182" spans="1:11" x14ac:dyDescent="0.25">
      <c r="A182" s="5"/>
      <c r="B182" s="6" t="s">
        <v>157</v>
      </c>
      <c r="C182" s="7"/>
      <c r="D182" s="7"/>
      <c r="E182" s="7"/>
      <c r="F182" s="7"/>
      <c r="G182" s="7"/>
      <c r="H182" s="13"/>
      <c r="I182" s="13">
        <f t="shared" si="126"/>
        <v>0</v>
      </c>
      <c r="J182" s="13">
        <f t="shared" ref="J182:K182" si="171">I182*6/100+I182</f>
        <v>0</v>
      </c>
      <c r="K182" s="13">
        <f t="shared" si="171"/>
        <v>0</v>
      </c>
    </row>
    <row r="183" spans="1:11" x14ac:dyDescent="0.25">
      <c r="A183" s="5"/>
      <c r="B183" s="6" t="s">
        <v>164</v>
      </c>
      <c r="C183" s="7"/>
      <c r="D183" s="7"/>
      <c r="E183" s="7"/>
      <c r="F183" s="7"/>
      <c r="G183" s="7"/>
      <c r="H183" s="13"/>
      <c r="I183" s="13">
        <f t="shared" si="126"/>
        <v>0</v>
      </c>
      <c r="J183" s="13">
        <f t="shared" ref="J183:K183" si="172">I183*6/100+I183</f>
        <v>0</v>
      </c>
      <c r="K183" s="13">
        <f t="shared" si="172"/>
        <v>0</v>
      </c>
    </row>
    <row r="184" spans="1:11" x14ac:dyDescent="0.25">
      <c r="A184" s="9"/>
      <c r="B184" s="10"/>
      <c r="C184" s="11"/>
      <c r="D184" s="11"/>
      <c r="E184" s="11"/>
      <c r="F184" s="11"/>
      <c r="G184" s="11"/>
      <c r="H184" s="13"/>
      <c r="I184" s="13">
        <f t="shared" si="126"/>
        <v>0</v>
      </c>
      <c r="J184" s="13">
        <f t="shared" ref="J184:K184" si="173">I184*6/100+I184</f>
        <v>0</v>
      </c>
      <c r="K184" s="13">
        <f t="shared" si="173"/>
        <v>0</v>
      </c>
    </row>
    <row r="185" spans="1:11" x14ac:dyDescent="0.25">
      <c r="A185" s="9" t="s">
        <v>739</v>
      </c>
      <c r="B185" s="10" t="s">
        <v>165</v>
      </c>
      <c r="C185" s="11">
        <v>159680</v>
      </c>
      <c r="D185" s="11">
        <v>0</v>
      </c>
      <c r="E185" s="11">
        <v>0</v>
      </c>
      <c r="F185" s="11">
        <v>159680</v>
      </c>
      <c r="G185" s="11">
        <v>0</v>
      </c>
      <c r="H185" s="13"/>
      <c r="I185" s="13">
        <f t="shared" si="126"/>
        <v>159680</v>
      </c>
      <c r="J185" s="13">
        <f t="shared" ref="J185:K185" si="174">I185*6/100+I185</f>
        <v>169260.79999999999</v>
      </c>
      <c r="K185" s="13">
        <f t="shared" si="174"/>
        <v>179416.44799999997</v>
      </c>
    </row>
    <row r="186" spans="1:11" x14ac:dyDescent="0.25">
      <c r="A186" s="9" t="s">
        <v>740</v>
      </c>
      <c r="B186" s="10" t="s">
        <v>166</v>
      </c>
      <c r="C186" s="11">
        <v>479041</v>
      </c>
      <c r="D186" s="11">
        <v>0</v>
      </c>
      <c r="E186" s="11">
        <v>0</v>
      </c>
      <c r="F186" s="11">
        <v>479041</v>
      </c>
      <c r="G186" s="11">
        <v>0</v>
      </c>
      <c r="H186" s="13"/>
      <c r="I186" s="13">
        <f t="shared" si="126"/>
        <v>479041</v>
      </c>
      <c r="J186" s="13">
        <f t="shared" ref="J186:K186" si="175">I186*6/100+I186</f>
        <v>507783.46</v>
      </c>
      <c r="K186" s="13">
        <f t="shared" si="175"/>
        <v>538250.46759999997</v>
      </c>
    </row>
    <row r="187" spans="1:11" x14ac:dyDescent="0.25">
      <c r="A187" s="9" t="s">
        <v>741</v>
      </c>
      <c r="B187" s="10" t="s">
        <v>167</v>
      </c>
      <c r="C187" s="11">
        <v>47508</v>
      </c>
      <c r="D187" s="11">
        <v>0</v>
      </c>
      <c r="E187" s="11">
        <v>0</v>
      </c>
      <c r="F187" s="11">
        <v>47508</v>
      </c>
      <c r="G187" s="11">
        <v>0</v>
      </c>
      <c r="H187" s="13"/>
      <c r="I187" s="13">
        <f t="shared" si="126"/>
        <v>47508</v>
      </c>
      <c r="J187" s="13">
        <f t="shared" ref="J187:K187" si="176">I187*6/100+I187</f>
        <v>50358.48</v>
      </c>
      <c r="K187" s="13">
        <f t="shared" si="176"/>
        <v>53379.988800000006</v>
      </c>
    </row>
    <row r="188" spans="1:11" x14ac:dyDescent="0.25">
      <c r="A188" s="9"/>
      <c r="B188" s="10"/>
      <c r="C188" s="11"/>
      <c r="D188" s="11"/>
      <c r="E188" s="11"/>
      <c r="F188" s="11"/>
      <c r="G188" s="11"/>
      <c r="H188" s="13"/>
      <c r="I188" s="13">
        <f t="shared" si="126"/>
        <v>0</v>
      </c>
      <c r="J188" s="13">
        <f t="shared" ref="J188:K188" si="177">I188*6/100+I188</f>
        <v>0</v>
      </c>
      <c r="K188" s="13">
        <f t="shared" si="177"/>
        <v>0</v>
      </c>
    </row>
    <row r="189" spans="1:11" x14ac:dyDescent="0.25">
      <c r="A189" s="5"/>
      <c r="B189" s="6" t="s">
        <v>168</v>
      </c>
      <c r="C189" s="7">
        <v>686229</v>
      </c>
      <c r="D189" s="7">
        <v>0</v>
      </c>
      <c r="E189" s="7">
        <v>0</v>
      </c>
      <c r="F189" s="7">
        <v>686229</v>
      </c>
      <c r="G189" s="7">
        <v>0</v>
      </c>
      <c r="H189" s="13">
        <f>SUM(H185:H187)</f>
        <v>0</v>
      </c>
      <c r="I189" s="13">
        <f t="shared" si="126"/>
        <v>686229</v>
      </c>
      <c r="J189" s="13">
        <f t="shared" ref="J189:K189" si="178">I189*6/100+I189</f>
        <v>727402.74</v>
      </c>
      <c r="K189" s="13">
        <f t="shared" si="178"/>
        <v>771046.9044</v>
      </c>
    </row>
    <row r="190" spans="1:11" x14ac:dyDescent="0.25">
      <c r="A190" s="5"/>
      <c r="B190" s="6"/>
      <c r="C190" s="7"/>
      <c r="D190" s="7"/>
      <c r="E190" s="7"/>
      <c r="F190" s="7"/>
      <c r="G190" s="7"/>
      <c r="H190" s="13"/>
      <c r="I190" s="13">
        <f t="shared" si="126"/>
        <v>0</v>
      </c>
      <c r="J190" s="13">
        <f t="shared" ref="J190:K190" si="179">I190*6/100+I190</f>
        <v>0</v>
      </c>
      <c r="K190" s="13">
        <f t="shared" si="179"/>
        <v>0</v>
      </c>
    </row>
    <row r="191" spans="1:11" x14ac:dyDescent="0.25">
      <c r="A191" s="5"/>
      <c r="B191" s="6" t="s">
        <v>179</v>
      </c>
      <c r="C191" s="7"/>
      <c r="D191" s="7"/>
      <c r="E191" s="7"/>
      <c r="F191" s="7"/>
      <c r="G191" s="7"/>
      <c r="H191" s="13"/>
      <c r="I191" s="13">
        <f t="shared" si="126"/>
        <v>0</v>
      </c>
      <c r="J191" s="13">
        <f t="shared" ref="J191:K191" si="180">I191*6/100+I191</f>
        <v>0</v>
      </c>
      <c r="K191" s="13">
        <f t="shared" si="180"/>
        <v>0</v>
      </c>
    </row>
    <row r="192" spans="1:11" x14ac:dyDescent="0.25">
      <c r="A192" s="9"/>
      <c r="B192" s="10"/>
      <c r="C192" s="11"/>
      <c r="D192" s="11"/>
      <c r="E192" s="11"/>
      <c r="F192" s="11"/>
      <c r="G192" s="11"/>
      <c r="H192" s="13"/>
      <c r="I192" s="13">
        <f t="shared" si="126"/>
        <v>0</v>
      </c>
      <c r="J192" s="13">
        <f t="shared" ref="J192:K192" si="181">I192*6/100+I192</f>
        <v>0</v>
      </c>
      <c r="K192" s="13">
        <f t="shared" si="181"/>
        <v>0</v>
      </c>
    </row>
    <row r="193" spans="1:11" x14ac:dyDescent="0.25">
      <c r="A193" s="9" t="s">
        <v>742</v>
      </c>
      <c r="B193" s="10" t="s">
        <v>180</v>
      </c>
      <c r="C193" s="11">
        <v>0</v>
      </c>
      <c r="D193" s="11">
        <v>12436.17</v>
      </c>
      <c r="E193" s="11">
        <v>74617.02</v>
      </c>
      <c r="F193" s="11">
        <v>-74617.02</v>
      </c>
      <c r="G193" s="11">
        <v>0</v>
      </c>
      <c r="H193" s="13"/>
      <c r="I193" s="13">
        <f t="shared" si="126"/>
        <v>0</v>
      </c>
      <c r="J193" s="13">
        <f t="shared" ref="J193:K193" si="182">I193*6/100+I193</f>
        <v>0</v>
      </c>
      <c r="K193" s="13">
        <f t="shared" si="182"/>
        <v>0</v>
      </c>
    </row>
    <row r="194" spans="1:11" x14ac:dyDescent="0.25">
      <c r="A194" s="9" t="s">
        <v>743</v>
      </c>
      <c r="B194" s="10" t="s">
        <v>181</v>
      </c>
      <c r="C194" s="11">
        <v>0</v>
      </c>
      <c r="D194" s="11">
        <v>37308.5</v>
      </c>
      <c r="E194" s="11">
        <v>223851</v>
      </c>
      <c r="F194" s="11">
        <v>-223851</v>
      </c>
      <c r="G194" s="11">
        <v>0</v>
      </c>
      <c r="H194" s="13"/>
      <c r="I194" s="13">
        <f t="shared" si="126"/>
        <v>0</v>
      </c>
      <c r="J194" s="13">
        <f t="shared" ref="J194:K194" si="183">I194*6/100+I194</f>
        <v>0</v>
      </c>
      <c r="K194" s="13">
        <f t="shared" si="183"/>
        <v>0</v>
      </c>
    </row>
    <row r="195" spans="1:11" x14ac:dyDescent="0.25">
      <c r="A195" s="9" t="s">
        <v>744</v>
      </c>
      <c r="B195" s="10" t="s">
        <v>182</v>
      </c>
      <c r="C195" s="11">
        <v>0</v>
      </c>
      <c r="D195" s="11">
        <v>3400</v>
      </c>
      <c r="E195" s="11">
        <v>20300</v>
      </c>
      <c r="F195" s="11">
        <v>-20300</v>
      </c>
      <c r="G195" s="11">
        <v>0</v>
      </c>
      <c r="H195" s="13"/>
      <c r="I195" s="13">
        <f t="shared" si="126"/>
        <v>0</v>
      </c>
      <c r="J195" s="13">
        <f t="shared" ref="J195:K195" si="184">I195*6/100+I195</f>
        <v>0</v>
      </c>
      <c r="K195" s="13">
        <f t="shared" si="184"/>
        <v>0</v>
      </c>
    </row>
    <row r="196" spans="1:11" x14ac:dyDescent="0.25">
      <c r="A196" s="9"/>
      <c r="B196" s="10"/>
      <c r="C196" s="11"/>
      <c r="D196" s="11"/>
      <c r="E196" s="11"/>
      <c r="F196" s="11"/>
      <c r="G196" s="11"/>
      <c r="H196" s="13"/>
      <c r="I196" s="13">
        <f t="shared" si="126"/>
        <v>0</v>
      </c>
      <c r="J196" s="13">
        <f t="shared" ref="J196:K196" si="185">I196*6/100+I196</f>
        <v>0</v>
      </c>
      <c r="K196" s="13">
        <f t="shared" si="185"/>
        <v>0</v>
      </c>
    </row>
    <row r="197" spans="1:11" x14ac:dyDescent="0.25">
      <c r="A197" s="5"/>
      <c r="B197" s="6" t="s">
        <v>183</v>
      </c>
      <c r="C197" s="7">
        <v>0</v>
      </c>
      <c r="D197" s="7">
        <v>53144.67</v>
      </c>
      <c r="E197" s="7">
        <v>318768.02</v>
      </c>
      <c r="F197" s="7">
        <v>-318768.02</v>
      </c>
      <c r="G197" s="7">
        <v>0</v>
      </c>
      <c r="H197" s="13">
        <f>SUM(H193:H195)</f>
        <v>0</v>
      </c>
      <c r="I197" s="13">
        <f t="shared" si="126"/>
        <v>0</v>
      </c>
      <c r="J197" s="13">
        <f t="shared" ref="J197:K197" si="186">I197*6/100+I197</f>
        <v>0</v>
      </c>
      <c r="K197" s="13">
        <f t="shared" si="186"/>
        <v>0</v>
      </c>
    </row>
    <row r="198" spans="1:11" x14ac:dyDescent="0.25">
      <c r="A198" s="5"/>
      <c r="B198" s="6"/>
      <c r="C198" s="7"/>
      <c r="D198" s="7"/>
      <c r="E198" s="7"/>
      <c r="F198" s="7"/>
      <c r="G198" s="7"/>
      <c r="H198" s="13"/>
      <c r="I198" s="13">
        <f t="shared" si="126"/>
        <v>0</v>
      </c>
      <c r="J198" s="13">
        <f t="shared" ref="J198:K198" si="187">I198*6/100+I198</f>
        <v>0</v>
      </c>
      <c r="K198" s="13">
        <f t="shared" si="187"/>
        <v>0</v>
      </c>
    </row>
    <row r="199" spans="1:11" x14ac:dyDescent="0.25">
      <c r="A199" s="5"/>
      <c r="B199" s="6" t="s">
        <v>184</v>
      </c>
      <c r="C199" s="7">
        <v>686229</v>
      </c>
      <c r="D199" s="7">
        <v>53144.67</v>
      </c>
      <c r="E199" s="7">
        <v>318768.02</v>
      </c>
      <c r="F199" s="7">
        <v>367460.98</v>
      </c>
      <c r="G199" s="7">
        <v>46.45</v>
      </c>
      <c r="H199" s="13">
        <f>H189+H197</f>
        <v>0</v>
      </c>
      <c r="I199" s="13">
        <f t="shared" si="126"/>
        <v>686229</v>
      </c>
      <c r="J199" s="13">
        <f t="shared" ref="J199:K199" si="188">I199*6/100+I199</f>
        <v>727402.74</v>
      </c>
      <c r="K199" s="13">
        <f t="shared" si="188"/>
        <v>771046.9044</v>
      </c>
    </row>
    <row r="200" spans="1:11" x14ac:dyDescent="0.25">
      <c r="A200" s="5"/>
      <c r="B200" s="6"/>
      <c r="C200" s="7"/>
      <c r="D200" s="7"/>
      <c r="E200" s="7"/>
      <c r="F200" s="7"/>
      <c r="G200" s="7"/>
      <c r="H200" s="13"/>
      <c r="I200" s="13">
        <f t="shared" si="126"/>
        <v>0</v>
      </c>
      <c r="J200" s="13">
        <f t="shared" ref="J200:K200" si="189">I200*6/100+I200</f>
        <v>0</v>
      </c>
      <c r="K200" s="13">
        <f t="shared" si="189"/>
        <v>0</v>
      </c>
    </row>
    <row r="201" spans="1:11" x14ac:dyDescent="0.25">
      <c r="A201" s="5"/>
      <c r="B201" s="6" t="s">
        <v>185</v>
      </c>
      <c r="C201" s="7">
        <v>686229</v>
      </c>
      <c r="D201" s="7">
        <v>53144.67</v>
      </c>
      <c r="E201" s="7">
        <v>318768.02</v>
      </c>
      <c r="F201" s="7">
        <v>367460.98</v>
      </c>
      <c r="G201" s="7">
        <v>46.45</v>
      </c>
      <c r="H201" s="13">
        <f>H199</f>
        <v>0</v>
      </c>
      <c r="I201" s="13">
        <f t="shared" ref="I201:I264" si="190">C201+H201</f>
        <v>686229</v>
      </c>
      <c r="J201" s="13">
        <f t="shared" ref="J201:K201" si="191">I201*6/100+I201</f>
        <v>727402.74</v>
      </c>
      <c r="K201" s="13">
        <f t="shared" si="191"/>
        <v>771046.9044</v>
      </c>
    </row>
    <row r="202" spans="1:11" x14ac:dyDescent="0.25">
      <c r="A202" s="9"/>
      <c r="B202" s="10"/>
      <c r="C202" s="11"/>
      <c r="D202" s="11"/>
      <c r="E202" s="11"/>
      <c r="F202" s="11"/>
      <c r="G202" s="11"/>
      <c r="H202" s="13"/>
      <c r="I202" s="13">
        <f t="shared" si="190"/>
        <v>0</v>
      </c>
      <c r="J202" s="13">
        <f t="shared" ref="J202:K202" si="192">I202*6/100+I202</f>
        <v>0</v>
      </c>
      <c r="K202" s="13">
        <f t="shared" si="192"/>
        <v>0</v>
      </c>
    </row>
    <row r="203" spans="1:11" x14ac:dyDescent="0.25">
      <c r="A203" s="5"/>
      <c r="B203" s="6" t="s">
        <v>218</v>
      </c>
      <c r="C203" s="7"/>
      <c r="D203" s="7"/>
      <c r="E203" s="7"/>
      <c r="F203" s="7"/>
      <c r="G203" s="7"/>
      <c r="H203" s="13"/>
      <c r="I203" s="13">
        <f t="shared" si="190"/>
        <v>0</v>
      </c>
      <c r="J203" s="13">
        <f t="shared" ref="J203:K203" si="193">I203*6/100+I203</f>
        <v>0</v>
      </c>
      <c r="K203" s="13">
        <f t="shared" si="193"/>
        <v>0</v>
      </c>
    </row>
    <row r="204" spans="1:11" x14ac:dyDescent="0.25">
      <c r="A204" s="9"/>
      <c r="B204" s="10"/>
      <c r="C204" s="11"/>
      <c r="D204" s="11"/>
      <c r="E204" s="11"/>
      <c r="F204" s="11"/>
      <c r="G204" s="11"/>
      <c r="H204" s="13"/>
      <c r="I204" s="13">
        <f t="shared" si="190"/>
        <v>0</v>
      </c>
      <c r="J204" s="13">
        <f t="shared" ref="J204:K204" si="194">I204*6/100+I204</f>
        <v>0</v>
      </c>
      <c r="K204" s="13">
        <f t="shared" si="194"/>
        <v>0</v>
      </c>
    </row>
    <row r="205" spans="1:11" x14ac:dyDescent="0.25">
      <c r="A205" s="9" t="s">
        <v>745</v>
      </c>
      <c r="B205" s="10" t="s">
        <v>243</v>
      </c>
      <c r="C205" s="11">
        <v>0</v>
      </c>
      <c r="D205" s="11">
        <v>358.42</v>
      </c>
      <c r="E205" s="11">
        <v>2189.5</v>
      </c>
      <c r="F205" s="11">
        <v>-2189.5</v>
      </c>
      <c r="G205" s="11">
        <v>0</v>
      </c>
      <c r="H205" s="13"/>
      <c r="I205" s="13">
        <f t="shared" si="190"/>
        <v>0</v>
      </c>
      <c r="J205" s="13">
        <f t="shared" ref="J205:K205" si="195">I205*6/100+I205</f>
        <v>0</v>
      </c>
      <c r="K205" s="13">
        <f t="shared" si="195"/>
        <v>0</v>
      </c>
    </row>
    <row r="206" spans="1:11" x14ac:dyDescent="0.25">
      <c r="A206" s="9" t="s">
        <v>746</v>
      </c>
      <c r="B206" s="10" t="s">
        <v>244</v>
      </c>
      <c r="C206" s="11">
        <v>85032</v>
      </c>
      <c r="D206" s="11">
        <v>4179.54</v>
      </c>
      <c r="E206" s="11">
        <v>23371.119999999999</v>
      </c>
      <c r="F206" s="11">
        <v>61660.88</v>
      </c>
      <c r="G206" s="11">
        <v>27.48</v>
      </c>
      <c r="H206" s="13"/>
      <c r="I206" s="13">
        <f t="shared" si="190"/>
        <v>85032</v>
      </c>
      <c r="J206" s="13">
        <f t="shared" ref="J206:K206" si="196">I206*6/100+I206</f>
        <v>90133.92</v>
      </c>
      <c r="K206" s="13">
        <f t="shared" si="196"/>
        <v>95541.955199999997</v>
      </c>
    </row>
    <row r="207" spans="1:11" x14ac:dyDescent="0.25">
      <c r="A207" s="9"/>
      <c r="B207" s="10"/>
      <c r="C207" s="11"/>
      <c r="D207" s="11"/>
      <c r="E207" s="11"/>
      <c r="F207" s="11"/>
      <c r="G207" s="11"/>
      <c r="H207" s="13"/>
      <c r="I207" s="13">
        <f t="shared" si="190"/>
        <v>0</v>
      </c>
      <c r="J207" s="13">
        <f t="shared" ref="J207:K207" si="197">I207*6/100+I207</f>
        <v>0</v>
      </c>
      <c r="K207" s="13">
        <f t="shared" si="197"/>
        <v>0</v>
      </c>
    </row>
    <row r="208" spans="1:11" x14ac:dyDescent="0.25">
      <c r="A208" s="5"/>
      <c r="B208" s="6" t="s">
        <v>250</v>
      </c>
      <c r="C208" s="7">
        <v>85032</v>
      </c>
      <c r="D208" s="7">
        <v>4537.96</v>
      </c>
      <c r="E208" s="7">
        <v>25560.62</v>
      </c>
      <c r="F208" s="7">
        <v>59471.38</v>
      </c>
      <c r="G208" s="7">
        <v>30.06</v>
      </c>
      <c r="H208" s="13">
        <f>SUM(H205:H206)</f>
        <v>0</v>
      </c>
      <c r="I208" s="13">
        <f t="shared" si="190"/>
        <v>85032</v>
      </c>
      <c r="J208" s="13">
        <f t="shared" ref="J208:K208" si="198">I208*6/100+I208</f>
        <v>90133.92</v>
      </c>
      <c r="K208" s="13">
        <f t="shared" si="198"/>
        <v>95541.955199999997</v>
      </c>
    </row>
    <row r="209" spans="1:11" x14ac:dyDescent="0.25">
      <c r="A209" s="9"/>
      <c r="B209" s="10"/>
      <c r="C209" s="11"/>
      <c r="D209" s="11"/>
      <c r="E209" s="11"/>
      <c r="F209" s="11"/>
      <c r="G209" s="11"/>
      <c r="H209" s="13"/>
      <c r="I209" s="13">
        <f t="shared" si="190"/>
        <v>0</v>
      </c>
      <c r="J209" s="13">
        <f t="shared" ref="J209:K209" si="199">I209*6/100+I209</f>
        <v>0</v>
      </c>
      <c r="K209" s="13">
        <f t="shared" si="199"/>
        <v>0</v>
      </c>
    </row>
    <row r="210" spans="1:11" x14ac:dyDescent="0.25">
      <c r="A210" s="5"/>
      <c r="B210" s="6" t="s">
        <v>281</v>
      </c>
      <c r="C210" s="7">
        <v>771261</v>
      </c>
      <c r="D210" s="7">
        <v>58712.93</v>
      </c>
      <c r="E210" s="7">
        <v>350510.44</v>
      </c>
      <c r="F210" s="7">
        <v>420750.56</v>
      </c>
      <c r="G210" s="7">
        <v>45.44</v>
      </c>
      <c r="H210" s="13">
        <f>H180+H201+H208</f>
        <v>0</v>
      </c>
      <c r="I210" s="13">
        <f t="shared" si="190"/>
        <v>771261</v>
      </c>
      <c r="J210" s="13">
        <f t="shared" ref="J210:K210" si="200">I210*6/100+I210</f>
        <v>817536.66</v>
      </c>
      <c r="K210" s="13">
        <f t="shared" si="200"/>
        <v>866588.85960000008</v>
      </c>
    </row>
    <row r="211" spans="1:11" x14ac:dyDescent="0.25">
      <c r="A211" s="9"/>
      <c r="B211" s="10"/>
      <c r="C211" s="11"/>
      <c r="D211" s="11"/>
      <c r="E211" s="11"/>
      <c r="F211" s="11"/>
      <c r="G211" s="11"/>
      <c r="H211" s="13"/>
      <c r="I211" s="13">
        <f t="shared" si="190"/>
        <v>0</v>
      </c>
      <c r="J211" s="13">
        <f t="shared" ref="J211:K211" si="201">I211*6/100+I211</f>
        <v>0</v>
      </c>
      <c r="K211" s="13">
        <f t="shared" si="201"/>
        <v>0</v>
      </c>
    </row>
    <row r="212" spans="1:11" x14ac:dyDescent="0.25">
      <c r="A212" s="5"/>
      <c r="B212" s="6" t="s">
        <v>747</v>
      </c>
      <c r="C212" s="7"/>
      <c r="D212" s="7"/>
      <c r="E212" s="7"/>
      <c r="F212" s="7"/>
      <c r="G212" s="7"/>
      <c r="H212" s="13"/>
      <c r="I212" s="13">
        <f t="shared" si="190"/>
        <v>0</v>
      </c>
      <c r="J212" s="13">
        <f t="shared" ref="J212:K212" si="202">I212*6/100+I212</f>
        <v>0</v>
      </c>
      <c r="K212" s="13">
        <f t="shared" si="202"/>
        <v>0</v>
      </c>
    </row>
    <row r="213" spans="1:11" x14ac:dyDescent="0.25">
      <c r="A213" s="5"/>
      <c r="B213" s="6" t="s">
        <v>92</v>
      </c>
      <c r="C213" s="7"/>
      <c r="D213" s="7"/>
      <c r="E213" s="7"/>
      <c r="F213" s="7"/>
      <c r="G213" s="7"/>
      <c r="H213" s="13"/>
      <c r="I213" s="13">
        <f t="shared" si="190"/>
        <v>0</v>
      </c>
      <c r="J213" s="13">
        <f t="shared" ref="J213:K213" si="203">I213*6/100+I213</f>
        <v>0</v>
      </c>
      <c r="K213" s="13">
        <f t="shared" si="203"/>
        <v>0</v>
      </c>
    </row>
    <row r="214" spans="1:11" x14ac:dyDescent="0.25">
      <c r="A214" s="5"/>
      <c r="B214" s="6" t="s">
        <v>93</v>
      </c>
      <c r="C214" s="7"/>
      <c r="D214" s="7"/>
      <c r="E214" s="7"/>
      <c r="F214" s="7"/>
      <c r="G214" s="7"/>
      <c r="H214" s="13"/>
      <c r="I214" s="13">
        <f t="shared" si="190"/>
        <v>0</v>
      </c>
      <c r="J214" s="13">
        <f t="shared" ref="J214:K214" si="204">I214*6/100+I214</f>
        <v>0</v>
      </c>
      <c r="K214" s="13">
        <f t="shared" si="204"/>
        <v>0</v>
      </c>
    </row>
    <row r="215" spans="1:11" x14ac:dyDescent="0.25">
      <c r="A215" s="5"/>
      <c r="B215" s="6" t="s">
        <v>128</v>
      </c>
      <c r="C215" s="7"/>
      <c r="D215" s="7"/>
      <c r="E215" s="7"/>
      <c r="F215" s="7"/>
      <c r="G215" s="7"/>
      <c r="H215" s="13"/>
      <c r="I215" s="13">
        <f t="shared" si="190"/>
        <v>0</v>
      </c>
      <c r="J215" s="13">
        <f t="shared" ref="J215:K215" si="205">I215*6/100+I215</f>
        <v>0</v>
      </c>
      <c r="K215" s="13">
        <f t="shared" si="205"/>
        <v>0</v>
      </c>
    </row>
    <row r="216" spans="1:11" x14ac:dyDescent="0.25">
      <c r="A216" s="5"/>
      <c r="B216" s="6" t="s">
        <v>129</v>
      </c>
      <c r="C216" s="7"/>
      <c r="D216" s="7"/>
      <c r="E216" s="7"/>
      <c r="F216" s="7"/>
      <c r="G216" s="7"/>
      <c r="H216" s="13"/>
      <c r="I216" s="13">
        <f t="shared" si="190"/>
        <v>0</v>
      </c>
      <c r="J216" s="13">
        <f t="shared" ref="J216:K216" si="206">I216*6/100+I216</f>
        <v>0</v>
      </c>
      <c r="K216" s="13">
        <f t="shared" si="206"/>
        <v>0</v>
      </c>
    </row>
    <row r="217" spans="1:11" x14ac:dyDescent="0.25">
      <c r="A217" s="5"/>
      <c r="B217" s="6" t="s">
        <v>144</v>
      </c>
      <c r="C217" s="7"/>
      <c r="D217" s="7"/>
      <c r="E217" s="7"/>
      <c r="F217" s="7"/>
      <c r="G217" s="7"/>
      <c r="H217" s="13"/>
      <c r="I217" s="13">
        <f t="shared" si="190"/>
        <v>0</v>
      </c>
      <c r="J217" s="13">
        <f t="shared" ref="J217:K217" si="207">I217*6/100+I217</f>
        <v>0</v>
      </c>
      <c r="K217" s="13">
        <f t="shared" si="207"/>
        <v>0</v>
      </c>
    </row>
    <row r="218" spans="1:11" x14ac:dyDescent="0.25">
      <c r="A218" s="5"/>
      <c r="B218" s="6"/>
      <c r="C218" s="7"/>
      <c r="D218" s="7"/>
      <c r="E218" s="7"/>
      <c r="F218" s="7"/>
      <c r="G218" s="7"/>
      <c r="H218" s="13"/>
      <c r="I218" s="13">
        <f t="shared" si="190"/>
        <v>0</v>
      </c>
      <c r="J218" s="13">
        <f t="shared" ref="J218:K218" si="208">I218*6/100+I218</f>
        <v>0</v>
      </c>
      <c r="K218" s="13">
        <f t="shared" si="208"/>
        <v>0</v>
      </c>
    </row>
    <row r="219" spans="1:11" x14ac:dyDescent="0.25">
      <c r="A219" s="9" t="s">
        <v>748</v>
      </c>
      <c r="B219" s="10" t="s">
        <v>146</v>
      </c>
      <c r="C219" s="11">
        <v>0</v>
      </c>
      <c r="D219" s="11">
        <v>4659.6000000000004</v>
      </c>
      <c r="E219" s="11">
        <v>27164.400000000001</v>
      </c>
      <c r="F219" s="11">
        <v>-27164.400000000001</v>
      </c>
      <c r="G219" s="11">
        <v>0</v>
      </c>
      <c r="H219" s="13"/>
      <c r="I219" s="13">
        <f t="shared" si="190"/>
        <v>0</v>
      </c>
      <c r="J219" s="13">
        <f t="shared" ref="J219:K219" si="209">I219*6/100+I219</f>
        <v>0</v>
      </c>
      <c r="K219" s="13">
        <f t="shared" si="209"/>
        <v>0</v>
      </c>
    </row>
    <row r="220" spans="1:11" x14ac:dyDescent="0.25">
      <c r="A220" s="9"/>
      <c r="B220" s="10"/>
      <c r="C220" s="11"/>
      <c r="D220" s="11"/>
      <c r="E220" s="11"/>
      <c r="F220" s="11"/>
      <c r="G220" s="11"/>
      <c r="H220" s="13"/>
      <c r="I220" s="13">
        <f t="shared" si="190"/>
        <v>0</v>
      </c>
      <c r="J220" s="13">
        <f t="shared" ref="J220:K220" si="210">I220*6/100+I220</f>
        <v>0</v>
      </c>
      <c r="K220" s="13">
        <f t="shared" si="210"/>
        <v>0</v>
      </c>
    </row>
    <row r="221" spans="1:11" x14ac:dyDescent="0.25">
      <c r="A221" s="5"/>
      <c r="B221" s="6" t="s">
        <v>149</v>
      </c>
      <c r="C221" s="7">
        <v>0</v>
      </c>
      <c r="D221" s="7">
        <v>4659.6000000000004</v>
      </c>
      <c r="E221" s="7">
        <v>27164.400000000001</v>
      </c>
      <c r="F221" s="7">
        <v>-27164.400000000001</v>
      </c>
      <c r="G221" s="7">
        <v>0</v>
      </c>
      <c r="H221" s="13">
        <f>H219</f>
        <v>0</v>
      </c>
      <c r="I221" s="13">
        <f t="shared" si="190"/>
        <v>0</v>
      </c>
      <c r="J221" s="13">
        <f t="shared" ref="J221:K221" si="211">I221*6/100+I221</f>
        <v>0</v>
      </c>
      <c r="K221" s="13">
        <f t="shared" si="211"/>
        <v>0</v>
      </c>
    </row>
    <row r="222" spans="1:11" x14ac:dyDescent="0.25">
      <c r="A222" s="5"/>
      <c r="B222" s="6"/>
      <c r="C222" s="7"/>
      <c r="D222" s="7"/>
      <c r="E222" s="7"/>
      <c r="F222" s="7"/>
      <c r="G222" s="7"/>
      <c r="H222" s="13"/>
      <c r="I222" s="13">
        <f t="shared" si="190"/>
        <v>0</v>
      </c>
      <c r="J222" s="13">
        <f t="shared" ref="J222:K222" si="212">I222*6/100+I222</f>
        <v>0</v>
      </c>
      <c r="K222" s="13">
        <f t="shared" si="212"/>
        <v>0</v>
      </c>
    </row>
    <row r="223" spans="1:11" x14ac:dyDescent="0.25">
      <c r="A223" s="5"/>
      <c r="B223" s="6" t="s">
        <v>155</v>
      </c>
      <c r="C223" s="7">
        <v>0</v>
      </c>
      <c r="D223" s="7">
        <v>4659.6000000000004</v>
      </c>
      <c r="E223" s="7">
        <v>27164.400000000001</v>
      </c>
      <c r="F223" s="7">
        <v>-27164.400000000001</v>
      </c>
      <c r="G223" s="7">
        <v>0</v>
      </c>
      <c r="H223" s="13">
        <f>H221</f>
        <v>0</v>
      </c>
      <c r="I223" s="13">
        <f t="shared" si="190"/>
        <v>0</v>
      </c>
      <c r="J223" s="13">
        <f t="shared" ref="J223:K223" si="213">I223*6/100+I223</f>
        <v>0</v>
      </c>
      <c r="K223" s="13">
        <f t="shared" si="213"/>
        <v>0</v>
      </c>
    </row>
    <row r="224" spans="1:11" x14ac:dyDescent="0.25">
      <c r="A224" s="5"/>
      <c r="B224" s="6"/>
      <c r="C224" s="7"/>
      <c r="D224" s="7"/>
      <c r="E224" s="7"/>
      <c r="F224" s="7"/>
      <c r="G224" s="7"/>
      <c r="H224" s="13"/>
      <c r="I224" s="13">
        <f t="shared" si="190"/>
        <v>0</v>
      </c>
      <c r="J224" s="13">
        <f t="shared" ref="J224:K224" si="214">I224*6/100+I224</f>
        <v>0</v>
      </c>
      <c r="K224" s="13">
        <f t="shared" si="214"/>
        <v>0</v>
      </c>
    </row>
    <row r="225" spans="1:11" x14ac:dyDescent="0.25">
      <c r="A225" s="5"/>
      <c r="B225" s="6" t="s">
        <v>156</v>
      </c>
      <c r="C225" s="7">
        <v>0</v>
      </c>
      <c r="D225" s="7">
        <v>4659.6000000000004</v>
      </c>
      <c r="E225" s="7">
        <v>27164.400000000001</v>
      </c>
      <c r="F225" s="7">
        <v>-27164.400000000001</v>
      </c>
      <c r="G225" s="7">
        <v>0</v>
      </c>
      <c r="H225" s="13">
        <f>H223</f>
        <v>0</v>
      </c>
      <c r="I225" s="13">
        <f t="shared" si="190"/>
        <v>0</v>
      </c>
      <c r="J225" s="13">
        <f t="shared" ref="J225:K225" si="215">I225*6/100+I225</f>
        <v>0</v>
      </c>
      <c r="K225" s="13">
        <f t="shared" si="215"/>
        <v>0</v>
      </c>
    </row>
    <row r="226" spans="1:11" x14ac:dyDescent="0.25">
      <c r="A226" s="9"/>
      <c r="B226" s="10"/>
      <c r="C226" s="11"/>
      <c r="D226" s="11"/>
      <c r="E226" s="11"/>
      <c r="F226" s="11"/>
      <c r="G226" s="11"/>
      <c r="H226" s="13"/>
      <c r="I226" s="13">
        <f t="shared" si="190"/>
        <v>0</v>
      </c>
      <c r="J226" s="13">
        <f t="shared" ref="J226:K226" si="216">I226*6/100+I226</f>
        <v>0</v>
      </c>
      <c r="K226" s="13">
        <f t="shared" si="216"/>
        <v>0</v>
      </c>
    </row>
    <row r="227" spans="1:11" x14ac:dyDescent="0.25">
      <c r="A227" s="5"/>
      <c r="B227" s="6" t="s">
        <v>157</v>
      </c>
      <c r="C227" s="7"/>
      <c r="D227" s="7"/>
      <c r="E227" s="7"/>
      <c r="F227" s="7"/>
      <c r="G227" s="7"/>
      <c r="H227" s="13"/>
      <c r="I227" s="13">
        <f t="shared" si="190"/>
        <v>0</v>
      </c>
      <c r="J227" s="13">
        <f t="shared" ref="J227:K227" si="217">I227*6/100+I227</f>
        <v>0</v>
      </c>
      <c r="K227" s="13">
        <f t="shared" si="217"/>
        <v>0</v>
      </c>
    </row>
    <row r="228" spans="1:11" x14ac:dyDescent="0.25">
      <c r="A228" s="5"/>
      <c r="B228" s="6" t="s">
        <v>174</v>
      </c>
      <c r="C228" s="7"/>
      <c r="D228" s="7"/>
      <c r="E228" s="7"/>
      <c r="F228" s="7"/>
      <c r="G228" s="7"/>
      <c r="H228" s="13"/>
      <c r="I228" s="13">
        <f t="shared" si="190"/>
        <v>0</v>
      </c>
      <c r="J228" s="13">
        <f t="shared" ref="J228:K228" si="218">I228*6/100+I228</f>
        <v>0</v>
      </c>
      <c r="K228" s="13">
        <f t="shared" si="218"/>
        <v>0</v>
      </c>
    </row>
    <row r="229" spans="1:11" x14ac:dyDescent="0.25">
      <c r="A229" s="5"/>
      <c r="B229" s="6"/>
      <c r="C229" s="7"/>
      <c r="D229" s="7"/>
      <c r="E229" s="7"/>
      <c r="F229" s="7"/>
      <c r="G229" s="7"/>
      <c r="H229" s="13"/>
      <c r="I229" s="13">
        <f t="shared" si="190"/>
        <v>0</v>
      </c>
      <c r="J229" s="13">
        <f t="shared" ref="J229:K229" si="219">I229*6/100+I229</f>
        <v>0</v>
      </c>
      <c r="K229" s="13">
        <f t="shared" si="219"/>
        <v>0</v>
      </c>
    </row>
    <row r="230" spans="1:11" x14ac:dyDescent="0.25">
      <c r="A230" s="9" t="s">
        <v>749</v>
      </c>
      <c r="B230" s="10" t="s">
        <v>175</v>
      </c>
      <c r="C230" s="11">
        <v>657205</v>
      </c>
      <c r="D230" s="11">
        <v>0</v>
      </c>
      <c r="E230" s="11">
        <v>0</v>
      </c>
      <c r="F230" s="11">
        <v>657205</v>
      </c>
      <c r="G230" s="11">
        <v>0</v>
      </c>
      <c r="H230" s="13"/>
      <c r="I230" s="13">
        <f t="shared" si="190"/>
        <v>657205</v>
      </c>
      <c r="J230" s="13">
        <f t="shared" ref="J230:K230" si="220">I230*6/100+I230</f>
        <v>696637.3</v>
      </c>
      <c r="K230" s="13">
        <f t="shared" si="220"/>
        <v>738435.53800000006</v>
      </c>
    </row>
    <row r="231" spans="1:11" x14ac:dyDescent="0.25">
      <c r="A231" s="9" t="s">
        <v>750</v>
      </c>
      <c r="B231" s="10" t="s">
        <v>176</v>
      </c>
      <c r="C231" s="11">
        <v>1971617</v>
      </c>
      <c r="D231" s="11">
        <v>0</v>
      </c>
      <c r="E231" s="11">
        <v>0</v>
      </c>
      <c r="F231" s="11">
        <v>1971617</v>
      </c>
      <c r="G231" s="11">
        <v>0</v>
      </c>
      <c r="H231" s="13"/>
      <c r="I231" s="13">
        <f t="shared" si="190"/>
        <v>1971617</v>
      </c>
      <c r="J231" s="13">
        <f t="shared" ref="J231:K231" si="221">I231*6/100+I231</f>
        <v>2089914.02</v>
      </c>
      <c r="K231" s="13">
        <f t="shared" si="221"/>
        <v>2215308.8612000002</v>
      </c>
    </row>
    <row r="232" spans="1:11" x14ac:dyDescent="0.25">
      <c r="A232" s="9" t="s">
        <v>751</v>
      </c>
      <c r="B232" s="10" t="s">
        <v>177</v>
      </c>
      <c r="C232" s="11">
        <v>237540</v>
      </c>
      <c r="D232" s="11">
        <v>0</v>
      </c>
      <c r="E232" s="11">
        <v>0</v>
      </c>
      <c r="F232" s="11">
        <v>237540</v>
      </c>
      <c r="G232" s="11">
        <v>0</v>
      </c>
      <c r="H232" s="13"/>
      <c r="I232" s="13">
        <f t="shared" si="190"/>
        <v>237540</v>
      </c>
      <c r="J232" s="13">
        <f t="shared" ref="J232:K232" si="222">I232*6/100+I232</f>
        <v>251792.4</v>
      </c>
      <c r="K232" s="13">
        <f t="shared" si="222"/>
        <v>266899.94400000002</v>
      </c>
    </row>
    <row r="233" spans="1:11" x14ac:dyDescent="0.25">
      <c r="A233" s="9"/>
      <c r="B233" s="10"/>
      <c r="C233" s="11"/>
      <c r="D233" s="11"/>
      <c r="E233" s="11"/>
      <c r="F233" s="11"/>
      <c r="G233" s="11"/>
      <c r="H233" s="13"/>
      <c r="I233" s="13">
        <f t="shared" si="190"/>
        <v>0</v>
      </c>
      <c r="J233" s="13">
        <f t="shared" ref="J233:K233" si="223">I233*6/100+I233</f>
        <v>0</v>
      </c>
      <c r="K233" s="13">
        <f t="shared" si="223"/>
        <v>0</v>
      </c>
    </row>
    <row r="234" spans="1:11" x14ac:dyDescent="0.25">
      <c r="A234" s="5"/>
      <c r="B234" s="6" t="s">
        <v>178</v>
      </c>
      <c r="C234" s="7">
        <v>2866362</v>
      </c>
      <c r="D234" s="7">
        <v>0</v>
      </c>
      <c r="E234" s="7">
        <v>0</v>
      </c>
      <c r="F234" s="7">
        <v>2866362</v>
      </c>
      <c r="G234" s="7">
        <v>0</v>
      </c>
      <c r="H234" s="13">
        <f>SUM(H230:H232)</f>
        <v>0</v>
      </c>
      <c r="I234" s="13">
        <f t="shared" si="190"/>
        <v>2866362</v>
      </c>
      <c r="J234" s="13">
        <f t="shared" ref="J234:K234" si="224">I234*6/100+I234</f>
        <v>3038343.72</v>
      </c>
      <c r="K234" s="13">
        <f t="shared" si="224"/>
        <v>3220644.3432</v>
      </c>
    </row>
    <row r="235" spans="1:11" x14ac:dyDescent="0.25">
      <c r="A235" s="5"/>
      <c r="B235" s="6"/>
      <c r="C235" s="7"/>
      <c r="D235" s="7"/>
      <c r="E235" s="7"/>
      <c r="F235" s="7"/>
      <c r="G235" s="7"/>
      <c r="H235" s="13"/>
      <c r="I235" s="13">
        <f t="shared" si="190"/>
        <v>0</v>
      </c>
      <c r="J235" s="13">
        <f t="shared" ref="J235:K235" si="225">I235*6/100+I235</f>
        <v>0</v>
      </c>
      <c r="K235" s="13">
        <f t="shared" si="225"/>
        <v>0</v>
      </c>
    </row>
    <row r="236" spans="1:11" x14ac:dyDescent="0.25">
      <c r="A236" s="5"/>
      <c r="B236" s="6" t="s">
        <v>179</v>
      </c>
      <c r="C236" s="7"/>
      <c r="D236" s="7"/>
      <c r="E236" s="7"/>
      <c r="F236" s="7"/>
      <c r="G236" s="7"/>
      <c r="H236" s="13"/>
      <c r="I236" s="13">
        <f t="shared" si="190"/>
        <v>0</v>
      </c>
      <c r="J236" s="13">
        <f t="shared" ref="J236:K236" si="226">I236*6/100+I236</f>
        <v>0</v>
      </c>
      <c r="K236" s="13">
        <f t="shared" si="226"/>
        <v>0</v>
      </c>
    </row>
    <row r="237" spans="1:11" x14ac:dyDescent="0.25">
      <c r="A237" s="5"/>
      <c r="B237" s="6"/>
      <c r="C237" s="7"/>
      <c r="D237" s="7"/>
      <c r="E237" s="7"/>
      <c r="F237" s="7"/>
      <c r="G237" s="7"/>
      <c r="H237" s="13"/>
      <c r="I237" s="13">
        <f t="shared" si="190"/>
        <v>0</v>
      </c>
      <c r="J237" s="13">
        <f t="shared" ref="J237:K237" si="227">I237*6/100+I237</f>
        <v>0</v>
      </c>
      <c r="K237" s="13">
        <f t="shared" si="227"/>
        <v>0</v>
      </c>
    </row>
    <row r="238" spans="1:11" x14ac:dyDescent="0.25">
      <c r="A238" s="9" t="s">
        <v>752</v>
      </c>
      <c r="B238" s="10" t="s">
        <v>180</v>
      </c>
      <c r="C238" s="11">
        <v>0</v>
      </c>
      <c r="D238" s="11">
        <v>56228.04</v>
      </c>
      <c r="E238" s="11">
        <v>340749.12</v>
      </c>
      <c r="F238" s="11">
        <v>-340749.12</v>
      </c>
      <c r="G238" s="11">
        <v>0</v>
      </c>
      <c r="H238" s="13"/>
      <c r="I238" s="13">
        <f t="shared" si="190"/>
        <v>0</v>
      </c>
      <c r="J238" s="13">
        <f t="shared" ref="J238:K238" si="228">I238*6/100+I238</f>
        <v>0</v>
      </c>
      <c r="K238" s="13">
        <f t="shared" si="228"/>
        <v>0</v>
      </c>
    </row>
    <row r="239" spans="1:11" x14ac:dyDescent="0.25">
      <c r="A239" s="9" t="s">
        <v>753</v>
      </c>
      <c r="B239" s="10" t="s">
        <v>181</v>
      </c>
      <c r="C239" s="11">
        <v>0</v>
      </c>
      <c r="D239" s="11">
        <v>168684.07</v>
      </c>
      <c r="E239" s="11">
        <v>1022247.06</v>
      </c>
      <c r="F239" s="11">
        <v>-1022247.06</v>
      </c>
      <c r="G239" s="11">
        <v>0</v>
      </c>
      <c r="H239" s="13"/>
      <c r="I239" s="13">
        <f t="shared" si="190"/>
        <v>0</v>
      </c>
      <c r="J239" s="13">
        <f t="shared" ref="J239:K239" si="229">I239*6/100+I239</f>
        <v>0</v>
      </c>
      <c r="K239" s="13">
        <f t="shared" si="229"/>
        <v>0</v>
      </c>
    </row>
    <row r="240" spans="1:11" x14ac:dyDescent="0.25">
      <c r="A240" s="9" t="s">
        <v>754</v>
      </c>
      <c r="B240" s="10" t="s">
        <v>182</v>
      </c>
      <c r="C240" s="11">
        <v>0</v>
      </c>
      <c r="D240" s="11">
        <v>20400</v>
      </c>
      <c r="E240" s="11">
        <v>121800</v>
      </c>
      <c r="F240" s="11">
        <v>-121800</v>
      </c>
      <c r="G240" s="11">
        <v>0</v>
      </c>
      <c r="H240" s="13"/>
      <c r="I240" s="13">
        <f t="shared" si="190"/>
        <v>0</v>
      </c>
      <c r="J240" s="13">
        <f t="shared" ref="J240:K240" si="230">I240*6/100+I240</f>
        <v>0</v>
      </c>
      <c r="K240" s="13">
        <f t="shared" si="230"/>
        <v>0</v>
      </c>
    </row>
    <row r="241" spans="1:11" x14ac:dyDescent="0.25">
      <c r="A241" s="9"/>
      <c r="B241" s="10"/>
      <c r="C241" s="11"/>
      <c r="D241" s="11"/>
      <c r="E241" s="11"/>
      <c r="F241" s="11"/>
      <c r="G241" s="11"/>
      <c r="H241" s="13"/>
      <c r="I241" s="13">
        <f t="shared" si="190"/>
        <v>0</v>
      </c>
      <c r="J241" s="13">
        <f t="shared" ref="J241:K241" si="231">I241*6/100+I241</f>
        <v>0</v>
      </c>
      <c r="K241" s="13">
        <f t="shared" si="231"/>
        <v>0</v>
      </c>
    </row>
    <row r="242" spans="1:11" x14ac:dyDescent="0.25">
      <c r="A242" s="5"/>
      <c r="B242" s="6" t="s">
        <v>183</v>
      </c>
      <c r="C242" s="7">
        <v>0</v>
      </c>
      <c r="D242" s="7">
        <v>245312.11</v>
      </c>
      <c r="E242" s="7">
        <v>1484796.18</v>
      </c>
      <c r="F242" s="7">
        <v>-1484796.18</v>
      </c>
      <c r="G242" s="7">
        <v>0</v>
      </c>
      <c r="H242" s="13">
        <f>SUM(H238:H240)</f>
        <v>0</v>
      </c>
      <c r="I242" s="13">
        <f t="shared" si="190"/>
        <v>0</v>
      </c>
      <c r="J242" s="13">
        <f t="shared" ref="J242:K242" si="232">I242*6/100+I242</f>
        <v>0</v>
      </c>
      <c r="K242" s="13">
        <f t="shared" si="232"/>
        <v>0</v>
      </c>
    </row>
    <row r="243" spans="1:11" x14ac:dyDescent="0.25">
      <c r="A243" s="5"/>
      <c r="B243" s="6"/>
      <c r="C243" s="7"/>
      <c r="D243" s="7"/>
      <c r="E243" s="7"/>
      <c r="F243" s="7"/>
      <c r="G243" s="7"/>
      <c r="H243" s="13"/>
      <c r="I243" s="13">
        <f t="shared" si="190"/>
        <v>0</v>
      </c>
      <c r="J243" s="13">
        <f t="shared" ref="J243:K243" si="233">I243*6/100+I243</f>
        <v>0</v>
      </c>
      <c r="K243" s="13">
        <f t="shared" si="233"/>
        <v>0</v>
      </c>
    </row>
    <row r="244" spans="1:11" x14ac:dyDescent="0.25">
      <c r="A244" s="5"/>
      <c r="B244" s="6" t="s">
        <v>184</v>
      </c>
      <c r="C244" s="7">
        <v>2866362</v>
      </c>
      <c r="D244" s="7">
        <v>245312.11</v>
      </c>
      <c r="E244" s="7">
        <v>1484796.18</v>
      </c>
      <c r="F244" s="7">
        <v>1381565.82</v>
      </c>
      <c r="G244" s="7">
        <v>51.8</v>
      </c>
      <c r="H244" s="13">
        <f>H234+H242</f>
        <v>0</v>
      </c>
      <c r="I244" s="13">
        <f t="shared" si="190"/>
        <v>2866362</v>
      </c>
      <c r="J244" s="13">
        <f t="shared" ref="J244:K244" si="234">I244*6/100+I244</f>
        <v>3038343.72</v>
      </c>
      <c r="K244" s="13">
        <f t="shared" si="234"/>
        <v>3220644.3432</v>
      </c>
    </row>
    <row r="245" spans="1:11" x14ac:dyDescent="0.25">
      <c r="A245" s="5"/>
      <c r="B245" s="6"/>
      <c r="C245" s="7"/>
      <c r="D245" s="7"/>
      <c r="E245" s="7"/>
      <c r="F245" s="7"/>
      <c r="G245" s="7"/>
      <c r="H245" s="13"/>
      <c r="I245" s="13">
        <f t="shared" si="190"/>
        <v>0</v>
      </c>
      <c r="J245" s="13">
        <f t="shared" ref="J245:K245" si="235">I245*6/100+I245</f>
        <v>0</v>
      </c>
      <c r="K245" s="13">
        <f t="shared" si="235"/>
        <v>0</v>
      </c>
    </row>
    <row r="246" spans="1:11" x14ac:dyDescent="0.25">
      <c r="A246" s="5"/>
      <c r="B246" s="6" t="s">
        <v>185</v>
      </c>
      <c r="C246" s="7">
        <v>2866362</v>
      </c>
      <c r="D246" s="7">
        <v>245312.11</v>
      </c>
      <c r="E246" s="7">
        <v>1484796.18</v>
      </c>
      <c r="F246" s="7">
        <v>1381565.82</v>
      </c>
      <c r="G246" s="7">
        <v>51.8</v>
      </c>
      <c r="H246" s="13">
        <f>H244</f>
        <v>0</v>
      </c>
      <c r="I246" s="13">
        <f t="shared" si="190"/>
        <v>2866362</v>
      </c>
      <c r="J246" s="13">
        <f t="shared" ref="J246:K246" si="236">I246*6/100+I246</f>
        <v>3038343.72</v>
      </c>
      <c r="K246" s="13">
        <f t="shared" si="236"/>
        <v>3220644.3432</v>
      </c>
    </row>
    <row r="247" spans="1:11" x14ac:dyDescent="0.25">
      <c r="A247" s="9"/>
      <c r="B247" s="10"/>
      <c r="C247" s="11"/>
      <c r="D247" s="11"/>
      <c r="E247" s="11"/>
      <c r="F247" s="11"/>
      <c r="G247" s="11"/>
      <c r="H247" s="13"/>
      <c r="I247" s="13">
        <f t="shared" si="190"/>
        <v>0</v>
      </c>
      <c r="J247" s="13">
        <f t="shared" ref="J247:K247" si="237">I247*6/100+I247</f>
        <v>0</v>
      </c>
      <c r="K247" s="13">
        <f t="shared" si="237"/>
        <v>0</v>
      </c>
    </row>
    <row r="248" spans="1:11" x14ac:dyDescent="0.25">
      <c r="A248" s="5"/>
      <c r="B248" s="6" t="s">
        <v>218</v>
      </c>
      <c r="C248" s="7"/>
      <c r="D248" s="7"/>
      <c r="E248" s="7"/>
      <c r="F248" s="7"/>
      <c r="G248" s="7"/>
      <c r="H248" s="13"/>
      <c r="I248" s="13">
        <f t="shared" si="190"/>
        <v>0</v>
      </c>
      <c r="J248" s="13">
        <f t="shared" ref="J248:K248" si="238">I248*6/100+I248</f>
        <v>0</v>
      </c>
      <c r="K248" s="13">
        <f t="shared" si="238"/>
        <v>0</v>
      </c>
    </row>
    <row r="249" spans="1:11" x14ac:dyDescent="0.25">
      <c r="A249" s="9"/>
      <c r="B249" s="10"/>
      <c r="C249" s="11"/>
      <c r="D249" s="11"/>
      <c r="E249" s="11"/>
      <c r="F249" s="11"/>
      <c r="G249" s="11"/>
      <c r="H249" s="13"/>
      <c r="I249" s="13">
        <f t="shared" si="190"/>
        <v>0</v>
      </c>
      <c r="J249" s="13">
        <f t="shared" ref="J249:K249" si="239">I249*6/100+I249</f>
        <v>0</v>
      </c>
      <c r="K249" s="13">
        <f t="shared" si="239"/>
        <v>0</v>
      </c>
    </row>
    <row r="250" spans="1:11" x14ac:dyDescent="0.25">
      <c r="A250" s="9" t="s">
        <v>755</v>
      </c>
      <c r="B250" s="10" t="s">
        <v>243</v>
      </c>
      <c r="C250" s="11">
        <v>0</v>
      </c>
      <c r="D250" s="11">
        <v>1680.81</v>
      </c>
      <c r="E250" s="11">
        <v>10274.67</v>
      </c>
      <c r="F250" s="11">
        <v>-10274.67</v>
      </c>
      <c r="G250" s="11">
        <v>0</v>
      </c>
      <c r="H250" s="13"/>
      <c r="I250" s="13">
        <f t="shared" si="190"/>
        <v>0</v>
      </c>
      <c r="J250" s="13">
        <f t="shared" ref="J250:K250" si="240">I250*6/100+I250</f>
        <v>0</v>
      </c>
      <c r="K250" s="13">
        <f t="shared" si="240"/>
        <v>0</v>
      </c>
    </row>
    <row r="251" spans="1:11" x14ac:dyDescent="0.25">
      <c r="A251" s="9" t="s">
        <v>756</v>
      </c>
      <c r="B251" s="10" t="s">
        <v>244</v>
      </c>
      <c r="C251" s="11">
        <v>85032</v>
      </c>
      <c r="D251" s="11">
        <v>43020.59</v>
      </c>
      <c r="E251" s="11">
        <v>169671.28</v>
      </c>
      <c r="F251" s="11">
        <v>-84639.28</v>
      </c>
      <c r="G251" s="11">
        <v>199.53</v>
      </c>
      <c r="H251" s="13"/>
      <c r="I251" s="13">
        <f t="shared" si="190"/>
        <v>85032</v>
      </c>
      <c r="J251" s="13">
        <f t="shared" ref="J251:K251" si="241">I251*6/100+I251</f>
        <v>90133.92</v>
      </c>
      <c r="K251" s="13">
        <f t="shared" si="241"/>
        <v>95541.955199999997</v>
      </c>
    </row>
    <row r="252" spans="1:11" x14ac:dyDescent="0.25">
      <c r="A252" s="9"/>
      <c r="B252" s="10"/>
      <c r="C252" s="11"/>
      <c r="D252" s="11"/>
      <c r="E252" s="11"/>
      <c r="F252" s="11"/>
      <c r="G252" s="11"/>
      <c r="H252" s="13"/>
      <c r="I252" s="13">
        <f t="shared" si="190"/>
        <v>0</v>
      </c>
      <c r="J252" s="13">
        <f t="shared" ref="J252:K252" si="242">I252*6/100+I252</f>
        <v>0</v>
      </c>
      <c r="K252" s="13">
        <f t="shared" si="242"/>
        <v>0</v>
      </c>
    </row>
    <row r="253" spans="1:11" x14ac:dyDescent="0.25">
      <c r="A253" s="5"/>
      <c r="B253" s="6" t="s">
        <v>250</v>
      </c>
      <c r="C253" s="7">
        <v>85032</v>
      </c>
      <c r="D253" s="7">
        <v>44701.4</v>
      </c>
      <c r="E253" s="7">
        <v>179945.95</v>
      </c>
      <c r="F253" s="7">
        <v>-94913.95</v>
      </c>
      <c r="G253" s="7">
        <v>211.62</v>
      </c>
      <c r="H253" s="13">
        <f>SUM(H250:H251)</f>
        <v>0</v>
      </c>
      <c r="I253" s="13">
        <f t="shared" si="190"/>
        <v>85032</v>
      </c>
      <c r="J253" s="13">
        <f t="shared" ref="J253:K253" si="243">I253*6/100+I253</f>
        <v>90133.92</v>
      </c>
      <c r="K253" s="13">
        <f t="shared" si="243"/>
        <v>95541.955199999997</v>
      </c>
    </row>
    <row r="254" spans="1:11" x14ac:dyDescent="0.25">
      <c r="A254" s="5"/>
      <c r="B254" s="6"/>
      <c r="C254" s="7"/>
      <c r="D254" s="7"/>
      <c r="E254" s="7"/>
      <c r="F254" s="7"/>
      <c r="G254" s="7"/>
      <c r="H254" s="13"/>
      <c r="I254" s="13">
        <f t="shared" si="190"/>
        <v>0</v>
      </c>
      <c r="J254" s="13">
        <f t="shared" ref="J254:K254" si="244">I254*6/100+I254</f>
        <v>0</v>
      </c>
      <c r="K254" s="13">
        <f t="shared" si="244"/>
        <v>0</v>
      </c>
    </row>
    <row r="255" spans="1:11" x14ac:dyDescent="0.25">
      <c r="A255" s="5"/>
      <c r="B255" s="6" t="s">
        <v>281</v>
      </c>
      <c r="C255" s="7">
        <v>2951394</v>
      </c>
      <c r="D255" s="7">
        <v>294673.11</v>
      </c>
      <c r="E255" s="7">
        <v>1691906.53</v>
      </c>
      <c r="F255" s="7">
        <v>1259487.47</v>
      </c>
      <c r="G255" s="7">
        <v>57.32</v>
      </c>
      <c r="H255" s="13">
        <f>H225+H246+H253</f>
        <v>0</v>
      </c>
      <c r="I255" s="13">
        <f t="shared" si="190"/>
        <v>2951394</v>
      </c>
      <c r="J255" s="13">
        <f t="shared" ref="J255:K255" si="245">I255*6/100+I255</f>
        <v>3128477.64</v>
      </c>
      <c r="K255" s="13">
        <f t="shared" si="245"/>
        <v>3316186.2984000002</v>
      </c>
    </row>
    <row r="256" spans="1:11" x14ac:dyDescent="0.25">
      <c r="A256" s="5"/>
      <c r="B256" s="6"/>
      <c r="C256" s="7"/>
      <c r="D256" s="7"/>
      <c r="E256" s="7"/>
      <c r="F256" s="7"/>
      <c r="G256" s="7"/>
      <c r="H256" s="13"/>
      <c r="I256" s="13">
        <f t="shared" si="190"/>
        <v>0</v>
      </c>
      <c r="J256" s="13">
        <f t="shared" ref="J256:K256" si="246">I256*6/100+I256</f>
        <v>0</v>
      </c>
      <c r="K256" s="13">
        <f t="shared" si="246"/>
        <v>0</v>
      </c>
    </row>
    <row r="257" spans="1:11" x14ac:dyDescent="0.25">
      <c r="A257" s="5"/>
      <c r="B257" s="6" t="s">
        <v>757</v>
      </c>
      <c r="C257" s="7"/>
      <c r="D257" s="7"/>
      <c r="E257" s="7"/>
      <c r="F257" s="7"/>
      <c r="G257" s="7"/>
      <c r="H257" s="13"/>
      <c r="I257" s="13">
        <f t="shared" si="190"/>
        <v>0</v>
      </c>
      <c r="J257" s="13">
        <f t="shared" ref="J257:K257" si="247">I257*6/100+I257</f>
        <v>0</v>
      </c>
      <c r="K257" s="13">
        <f t="shared" si="247"/>
        <v>0</v>
      </c>
    </row>
    <row r="258" spans="1:11" x14ac:dyDescent="0.25">
      <c r="A258" s="5"/>
      <c r="B258" s="6" t="s">
        <v>92</v>
      </c>
      <c r="C258" s="7"/>
      <c r="D258" s="7"/>
      <c r="E258" s="7"/>
      <c r="F258" s="7"/>
      <c r="G258" s="7"/>
      <c r="H258" s="13"/>
      <c r="I258" s="13">
        <f t="shared" si="190"/>
        <v>0</v>
      </c>
      <c r="J258" s="13">
        <f t="shared" ref="J258:K258" si="248">I258*6/100+I258</f>
        <v>0</v>
      </c>
      <c r="K258" s="13">
        <f t="shared" si="248"/>
        <v>0</v>
      </c>
    </row>
    <row r="259" spans="1:11" x14ac:dyDescent="0.25">
      <c r="A259" s="5"/>
      <c r="B259" s="6" t="s">
        <v>93</v>
      </c>
      <c r="C259" s="7"/>
      <c r="D259" s="7"/>
      <c r="E259" s="7"/>
      <c r="F259" s="7"/>
      <c r="G259" s="7"/>
      <c r="H259" s="13"/>
      <c r="I259" s="13">
        <f t="shared" si="190"/>
        <v>0</v>
      </c>
      <c r="J259" s="13">
        <f t="shared" ref="J259:K259" si="249">I259*6/100+I259</f>
        <v>0</v>
      </c>
      <c r="K259" s="13">
        <f t="shared" si="249"/>
        <v>0</v>
      </c>
    </row>
    <row r="260" spans="1:11" x14ac:dyDescent="0.25">
      <c r="A260" s="5"/>
      <c r="B260" s="6" t="s">
        <v>128</v>
      </c>
      <c r="C260" s="7"/>
      <c r="D260" s="7"/>
      <c r="E260" s="7"/>
      <c r="F260" s="7"/>
      <c r="G260" s="7"/>
      <c r="H260" s="13"/>
      <c r="I260" s="13">
        <f t="shared" si="190"/>
        <v>0</v>
      </c>
      <c r="J260" s="13">
        <f t="shared" ref="J260:K260" si="250">I260*6/100+I260</f>
        <v>0</v>
      </c>
      <c r="K260" s="13">
        <f t="shared" si="250"/>
        <v>0</v>
      </c>
    </row>
    <row r="261" spans="1:11" x14ac:dyDescent="0.25">
      <c r="A261" s="5"/>
      <c r="B261" s="6" t="s">
        <v>129</v>
      </c>
      <c r="C261" s="7"/>
      <c r="D261" s="7"/>
      <c r="E261" s="7"/>
      <c r="F261" s="7"/>
      <c r="G261" s="7"/>
      <c r="H261" s="13"/>
      <c r="I261" s="13">
        <f t="shared" si="190"/>
        <v>0</v>
      </c>
      <c r="J261" s="13">
        <f t="shared" ref="J261:K261" si="251">I261*6/100+I261</f>
        <v>0</v>
      </c>
      <c r="K261" s="13">
        <f t="shared" si="251"/>
        <v>0</v>
      </c>
    </row>
    <row r="262" spans="1:11" x14ac:dyDescent="0.25">
      <c r="A262" s="9"/>
      <c r="B262" s="10"/>
      <c r="C262" s="11"/>
      <c r="D262" s="11"/>
      <c r="E262" s="11"/>
      <c r="F262" s="11"/>
      <c r="G262" s="11"/>
      <c r="H262" s="13"/>
      <c r="I262" s="13">
        <f t="shared" si="190"/>
        <v>0</v>
      </c>
      <c r="J262" s="13">
        <f t="shared" ref="J262:K262" si="252">I262*6/100+I262</f>
        <v>0</v>
      </c>
      <c r="K262" s="13">
        <f t="shared" si="252"/>
        <v>0</v>
      </c>
    </row>
    <row r="263" spans="1:11" x14ac:dyDescent="0.25">
      <c r="A263" s="9" t="s">
        <v>758</v>
      </c>
      <c r="B263" s="10" t="s">
        <v>130</v>
      </c>
      <c r="C263" s="11">
        <v>0</v>
      </c>
      <c r="D263" s="11">
        <v>900</v>
      </c>
      <c r="E263" s="11">
        <v>2025</v>
      </c>
      <c r="F263" s="11">
        <v>-2025</v>
      </c>
      <c r="G263" s="11">
        <v>0</v>
      </c>
      <c r="H263" s="13"/>
      <c r="I263" s="13">
        <f t="shared" si="190"/>
        <v>0</v>
      </c>
      <c r="J263" s="13">
        <f t="shared" ref="J263:K263" si="253">I263*6/100+I263</f>
        <v>0</v>
      </c>
      <c r="K263" s="13">
        <f t="shared" si="253"/>
        <v>0</v>
      </c>
    </row>
    <row r="264" spans="1:11" x14ac:dyDescent="0.25">
      <c r="A264" s="9"/>
      <c r="B264" s="10"/>
      <c r="C264" s="11"/>
      <c r="D264" s="11"/>
      <c r="E264" s="11"/>
      <c r="F264" s="11"/>
      <c r="G264" s="11"/>
      <c r="H264" s="13"/>
      <c r="I264" s="13">
        <f t="shared" si="190"/>
        <v>0</v>
      </c>
      <c r="J264" s="13">
        <f t="shared" ref="J264:K264" si="254">I264*6/100+I264</f>
        <v>0</v>
      </c>
      <c r="K264" s="13">
        <f t="shared" si="254"/>
        <v>0</v>
      </c>
    </row>
    <row r="265" spans="1:11" x14ac:dyDescent="0.25">
      <c r="A265" s="5"/>
      <c r="B265" s="6" t="s">
        <v>143</v>
      </c>
      <c r="C265" s="7">
        <v>0</v>
      </c>
      <c r="D265" s="7">
        <v>900</v>
      </c>
      <c r="E265" s="7">
        <v>2025</v>
      </c>
      <c r="F265" s="7">
        <v>-2025</v>
      </c>
      <c r="G265" s="7">
        <v>0</v>
      </c>
      <c r="H265" s="13">
        <f>H263</f>
        <v>0</v>
      </c>
      <c r="I265" s="13">
        <f t="shared" ref="I265:I299" si="255">C265+H265</f>
        <v>0</v>
      </c>
      <c r="J265" s="13">
        <f t="shared" ref="J265:K265" si="256">I265*6/100+I265</f>
        <v>0</v>
      </c>
      <c r="K265" s="13">
        <f t="shared" si="256"/>
        <v>0</v>
      </c>
    </row>
    <row r="266" spans="1:11" x14ac:dyDescent="0.25">
      <c r="A266" s="5"/>
      <c r="B266" s="6"/>
      <c r="C266" s="7"/>
      <c r="D266" s="7"/>
      <c r="E266" s="7"/>
      <c r="F266" s="7"/>
      <c r="G266" s="7"/>
      <c r="H266" s="13"/>
      <c r="I266" s="13">
        <f t="shared" si="255"/>
        <v>0</v>
      </c>
      <c r="J266" s="13">
        <f t="shared" ref="J266:K266" si="257">I266*6/100+I266</f>
        <v>0</v>
      </c>
      <c r="K266" s="13">
        <f t="shared" si="257"/>
        <v>0</v>
      </c>
    </row>
    <row r="267" spans="1:11" x14ac:dyDescent="0.25">
      <c r="A267" s="5"/>
      <c r="B267" s="6" t="s">
        <v>144</v>
      </c>
      <c r="C267" s="7"/>
      <c r="D267" s="7"/>
      <c r="E267" s="7"/>
      <c r="F267" s="7"/>
      <c r="G267" s="7"/>
      <c r="H267" s="13"/>
      <c r="I267" s="13">
        <f t="shared" si="255"/>
        <v>0</v>
      </c>
      <c r="J267" s="13">
        <f t="shared" ref="J267:K267" si="258">I267*6/100+I267</f>
        <v>0</v>
      </c>
      <c r="K267" s="13">
        <f t="shared" si="258"/>
        <v>0</v>
      </c>
    </row>
    <row r="268" spans="1:11" x14ac:dyDescent="0.25">
      <c r="A268" s="5"/>
      <c r="B268" s="6"/>
      <c r="C268" s="7"/>
      <c r="D268" s="7"/>
      <c r="E268" s="7"/>
      <c r="F268" s="7"/>
      <c r="G268" s="7"/>
      <c r="H268" s="13"/>
      <c r="I268" s="13">
        <f t="shared" si="255"/>
        <v>0</v>
      </c>
      <c r="J268" s="13">
        <f t="shared" ref="J268:K268" si="259">I268*6/100+I268</f>
        <v>0</v>
      </c>
      <c r="K268" s="13">
        <f t="shared" si="259"/>
        <v>0</v>
      </c>
    </row>
    <row r="269" spans="1:11" x14ac:dyDescent="0.25">
      <c r="A269" s="9" t="s">
        <v>759</v>
      </c>
      <c r="B269" s="10" t="s">
        <v>146</v>
      </c>
      <c r="C269" s="11">
        <v>0</v>
      </c>
      <c r="D269" s="11">
        <v>2038.8</v>
      </c>
      <c r="E269" s="11">
        <v>12232.8</v>
      </c>
      <c r="F269" s="11">
        <v>-12232.8</v>
      </c>
      <c r="G269" s="11">
        <v>0</v>
      </c>
      <c r="H269" s="13"/>
      <c r="I269" s="13">
        <f t="shared" si="255"/>
        <v>0</v>
      </c>
      <c r="J269" s="13">
        <f t="shared" ref="J269:K269" si="260">I269*6/100+I269</f>
        <v>0</v>
      </c>
      <c r="K269" s="13">
        <f t="shared" si="260"/>
        <v>0</v>
      </c>
    </row>
    <row r="270" spans="1:11" x14ac:dyDescent="0.25">
      <c r="A270" s="9"/>
      <c r="B270" s="10"/>
      <c r="C270" s="11"/>
      <c r="D270" s="11"/>
      <c r="E270" s="11"/>
      <c r="F270" s="11"/>
      <c r="G270" s="11"/>
      <c r="H270" s="13"/>
      <c r="I270" s="13">
        <f t="shared" si="255"/>
        <v>0</v>
      </c>
      <c r="J270" s="13">
        <f t="shared" ref="J270:K270" si="261">I270*6/100+I270</f>
        <v>0</v>
      </c>
      <c r="K270" s="13">
        <f t="shared" si="261"/>
        <v>0</v>
      </c>
    </row>
    <row r="271" spans="1:11" x14ac:dyDescent="0.25">
      <c r="A271" s="5"/>
      <c r="B271" s="6" t="s">
        <v>149</v>
      </c>
      <c r="C271" s="7">
        <v>0</v>
      </c>
      <c r="D271" s="7">
        <v>2038.8</v>
      </c>
      <c r="E271" s="7">
        <v>12232.8</v>
      </c>
      <c r="F271" s="7">
        <v>-12232.8</v>
      </c>
      <c r="G271" s="7">
        <v>0</v>
      </c>
      <c r="H271" s="13">
        <f>H269</f>
        <v>0</v>
      </c>
      <c r="I271" s="13">
        <f t="shared" si="255"/>
        <v>0</v>
      </c>
      <c r="J271" s="13">
        <f t="shared" ref="J271:K271" si="262">I271*6/100+I271</f>
        <v>0</v>
      </c>
      <c r="K271" s="13">
        <f t="shared" si="262"/>
        <v>0</v>
      </c>
    </row>
    <row r="272" spans="1:11" x14ac:dyDescent="0.25">
      <c r="A272" s="5"/>
      <c r="B272" s="6"/>
      <c r="C272" s="7"/>
      <c r="D272" s="7"/>
      <c r="E272" s="7"/>
      <c r="F272" s="7"/>
      <c r="G272" s="7"/>
      <c r="H272" s="13"/>
      <c r="I272" s="13">
        <f t="shared" si="255"/>
        <v>0</v>
      </c>
      <c r="J272" s="13">
        <f t="shared" ref="J272:K272" si="263">I272*6/100+I272</f>
        <v>0</v>
      </c>
      <c r="K272" s="13">
        <f t="shared" si="263"/>
        <v>0</v>
      </c>
    </row>
    <row r="273" spans="1:11" x14ac:dyDescent="0.25">
      <c r="A273" s="5"/>
      <c r="B273" s="6" t="s">
        <v>155</v>
      </c>
      <c r="C273" s="7">
        <v>0</v>
      </c>
      <c r="D273" s="7">
        <v>2938.8</v>
      </c>
      <c r="E273" s="7">
        <v>14257.8</v>
      </c>
      <c r="F273" s="7">
        <v>-14257.8</v>
      </c>
      <c r="G273" s="7">
        <v>0</v>
      </c>
      <c r="H273" s="13">
        <f>H271</f>
        <v>0</v>
      </c>
      <c r="I273" s="13">
        <f t="shared" si="255"/>
        <v>0</v>
      </c>
      <c r="J273" s="13">
        <f t="shared" ref="J273:K273" si="264">I273*6/100+I273</f>
        <v>0</v>
      </c>
      <c r="K273" s="13">
        <f t="shared" si="264"/>
        <v>0</v>
      </c>
    </row>
    <row r="274" spans="1:11" x14ac:dyDescent="0.25">
      <c r="A274" s="5"/>
      <c r="B274" s="6"/>
      <c r="C274" s="7"/>
      <c r="D274" s="7"/>
      <c r="E274" s="7"/>
      <c r="F274" s="7"/>
      <c r="G274" s="7"/>
      <c r="H274" s="13"/>
      <c r="I274" s="13">
        <f t="shared" si="255"/>
        <v>0</v>
      </c>
      <c r="J274" s="13">
        <f t="shared" ref="J274:K274" si="265">I274*6/100+I274</f>
        <v>0</v>
      </c>
      <c r="K274" s="13">
        <f t="shared" si="265"/>
        <v>0</v>
      </c>
    </row>
    <row r="275" spans="1:11" x14ac:dyDescent="0.25">
      <c r="A275" s="5"/>
      <c r="B275" s="6" t="s">
        <v>156</v>
      </c>
      <c r="C275" s="7">
        <v>0</v>
      </c>
      <c r="D275" s="7">
        <v>2938.8</v>
      </c>
      <c r="E275" s="7">
        <v>14257.8</v>
      </c>
      <c r="F275" s="7">
        <v>-14257.8</v>
      </c>
      <c r="G275" s="7">
        <v>0</v>
      </c>
      <c r="H275" s="13">
        <f>H273</f>
        <v>0</v>
      </c>
      <c r="I275" s="13">
        <f t="shared" si="255"/>
        <v>0</v>
      </c>
      <c r="J275" s="13">
        <f t="shared" ref="J275:K275" si="266">I275*6/100+I275</f>
        <v>0</v>
      </c>
      <c r="K275" s="13">
        <f t="shared" si="266"/>
        <v>0</v>
      </c>
    </row>
    <row r="276" spans="1:11" x14ac:dyDescent="0.25">
      <c r="A276" s="5"/>
      <c r="B276" s="6"/>
      <c r="C276" s="7"/>
      <c r="D276" s="7"/>
      <c r="E276" s="7"/>
      <c r="F276" s="7"/>
      <c r="G276" s="7"/>
      <c r="H276" s="13"/>
      <c r="I276" s="13">
        <f t="shared" si="255"/>
        <v>0</v>
      </c>
      <c r="J276" s="13">
        <f t="shared" ref="J276:K276" si="267">I276*6/100+I276</f>
        <v>0</v>
      </c>
      <c r="K276" s="13">
        <f t="shared" si="267"/>
        <v>0</v>
      </c>
    </row>
    <row r="277" spans="1:11" x14ac:dyDescent="0.25">
      <c r="A277" s="5"/>
      <c r="B277" s="6" t="s">
        <v>157</v>
      </c>
      <c r="C277" s="7"/>
      <c r="D277" s="7"/>
      <c r="E277" s="7"/>
      <c r="F277" s="7"/>
      <c r="G277" s="7"/>
      <c r="H277" s="13"/>
      <c r="I277" s="13">
        <f t="shared" si="255"/>
        <v>0</v>
      </c>
      <c r="J277" s="13">
        <f t="shared" ref="J277:K277" si="268">I277*6/100+I277</f>
        <v>0</v>
      </c>
      <c r="K277" s="13">
        <f t="shared" si="268"/>
        <v>0</v>
      </c>
    </row>
    <row r="278" spans="1:11" x14ac:dyDescent="0.25">
      <c r="A278" s="5"/>
      <c r="B278" s="6"/>
      <c r="C278" s="7"/>
      <c r="D278" s="7"/>
      <c r="E278" s="7"/>
      <c r="F278" s="7"/>
      <c r="G278" s="7"/>
      <c r="H278" s="13"/>
      <c r="I278" s="13">
        <f t="shared" si="255"/>
        <v>0</v>
      </c>
      <c r="J278" s="13">
        <f t="shared" ref="J278:K278" si="269">I278*6/100+I278</f>
        <v>0</v>
      </c>
      <c r="K278" s="13">
        <f t="shared" si="269"/>
        <v>0</v>
      </c>
    </row>
    <row r="279" spans="1:11" x14ac:dyDescent="0.25">
      <c r="A279" s="5"/>
      <c r="B279" s="6" t="s">
        <v>179</v>
      </c>
      <c r="C279" s="7"/>
      <c r="D279" s="7"/>
      <c r="E279" s="7"/>
      <c r="F279" s="7"/>
      <c r="G279" s="7"/>
      <c r="H279" s="13"/>
      <c r="I279" s="13">
        <f t="shared" si="255"/>
        <v>0</v>
      </c>
      <c r="J279" s="13">
        <f t="shared" ref="J279:K279" si="270">I279*6/100+I279</f>
        <v>0</v>
      </c>
      <c r="K279" s="13">
        <f t="shared" si="270"/>
        <v>0</v>
      </c>
    </row>
    <row r="280" spans="1:11" x14ac:dyDescent="0.25">
      <c r="A280" s="9"/>
      <c r="B280" s="10"/>
      <c r="C280" s="11"/>
      <c r="D280" s="11"/>
      <c r="E280" s="11"/>
      <c r="F280" s="11"/>
      <c r="G280" s="11"/>
      <c r="H280" s="13"/>
      <c r="I280" s="13">
        <f t="shared" si="255"/>
        <v>0</v>
      </c>
      <c r="J280" s="13">
        <f t="shared" ref="J280:K280" si="271">I280*6/100+I280</f>
        <v>0</v>
      </c>
      <c r="K280" s="13">
        <f t="shared" si="271"/>
        <v>0</v>
      </c>
    </row>
    <row r="281" spans="1:11" x14ac:dyDescent="0.25">
      <c r="A281" s="9" t="s">
        <v>760</v>
      </c>
      <c r="B281" s="10" t="s">
        <v>180</v>
      </c>
      <c r="C281" s="11">
        <v>1549673</v>
      </c>
      <c r="D281" s="11">
        <v>122381.56</v>
      </c>
      <c r="E281" s="11">
        <v>730908.48</v>
      </c>
      <c r="F281" s="11">
        <v>818764.52</v>
      </c>
      <c r="G281" s="11">
        <v>47.16</v>
      </c>
      <c r="H281" s="13"/>
      <c r="I281" s="13">
        <f t="shared" si="255"/>
        <v>1549673</v>
      </c>
      <c r="J281" s="13">
        <f t="shared" ref="J281:K281" si="272">I281*6/100+I281</f>
        <v>1642653.38</v>
      </c>
      <c r="K281" s="13">
        <f t="shared" si="272"/>
        <v>1741212.5828</v>
      </c>
    </row>
    <row r="282" spans="1:11" x14ac:dyDescent="0.25">
      <c r="A282" s="9" t="s">
        <v>761</v>
      </c>
      <c r="B282" s="10" t="s">
        <v>181</v>
      </c>
      <c r="C282" s="11">
        <v>4649019</v>
      </c>
      <c r="D282" s="11">
        <v>367144.45</v>
      </c>
      <c r="E282" s="11">
        <v>2192724.06</v>
      </c>
      <c r="F282" s="11">
        <v>2456294.94</v>
      </c>
      <c r="G282" s="11">
        <v>47.16</v>
      </c>
      <c r="H282" s="13"/>
      <c r="I282" s="13">
        <f t="shared" si="255"/>
        <v>4649019</v>
      </c>
      <c r="J282" s="13">
        <f t="shared" ref="J282:K282" si="273">I282*6/100+I282</f>
        <v>4927960.1399999997</v>
      </c>
      <c r="K282" s="13">
        <f t="shared" si="273"/>
        <v>5223637.7483999999</v>
      </c>
    </row>
    <row r="283" spans="1:11" x14ac:dyDescent="0.25">
      <c r="A283" s="9" t="s">
        <v>762</v>
      </c>
      <c r="B283" s="10" t="s">
        <v>182</v>
      </c>
      <c r="C283" s="11">
        <v>1092684</v>
      </c>
      <c r="D283" s="11">
        <v>78200</v>
      </c>
      <c r="E283" s="11">
        <v>466900</v>
      </c>
      <c r="F283" s="11">
        <v>625784</v>
      </c>
      <c r="G283" s="11">
        <v>42.72</v>
      </c>
      <c r="H283" s="13"/>
      <c r="I283" s="13">
        <f t="shared" si="255"/>
        <v>1092684</v>
      </c>
      <c r="J283" s="13">
        <f t="shared" ref="J283:K283" si="274">I283*6/100+I283</f>
        <v>1158245.04</v>
      </c>
      <c r="K283" s="13">
        <f t="shared" si="274"/>
        <v>1227739.7424000001</v>
      </c>
    </row>
    <row r="284" spans="1:11" x14ac:dyDescent="0.25">
      <c r="A284" s="9"/>
      <c r="B284" s="10"/>
      <c r="C284" s="11"/>
      <c r="D284" s="11"/>
      <c r="E284" s="11"/>
      <c r="F284" s="11"/>
      <c r="G284" s="11"/>
      <c r="H284" s="13"/>
      <c r="I284" s="13">
        <f t="shared" si="255"/>
        <v>0</v>
      </c>
      <c r="J284" s="13">
        <f t="shared" ref="J284:K284" si="275">I284*6/100+I284</f>
        <v>0</v>
      </c>
      <c r="K284" s="13">
        <f t="shared" si="275"/>
        <v>0</v>
      </c>
    </row>
    <row r="285" spans="1:11" x14ac:dyDescent="0.25">
      <c r="A285" s="5"/>
      <c r="B285" s="6" t="s">
        <v>183</v>
      </c>
      <c r="C285" s="7">
        <v>7291376</v>
      </c>
      <c r="D285" s="7">
        <v>567726.01</v>
      </c>
      <c r="E285" s="7">
        <v>3390532.54</v>
      </c>
      <c r="F285" s="7">
        <v>3900843.46</v>
      </c>
      <c r="G285" s="7">
        <v>46.5</v>
      </c>
      <c r="H285" s="13">
        <f>SUM(H281:H283)</f>
        <v>0</v>
      </c>
      <c r="I285" s="13">
        <f t="shared" si="255"/>
        <v>7291376</v>
      </c>
      <c r="J285" s="13">
        <f t="shared" ref="J285:K285" si="276">I285*6/100+I285</f>
        <v>7728858.5599999996</v>
      </c>
      <c r="K285" s="13">
        <f t="shared" si="276"/>
        <v>8192590.0735999998</v>
      </c>
    </row>
    <row r="286" spans="1:11" x14ac:dyDescent="0.25">
      <c r="A286" s="5"/>
      <c r="B286" s="6"/>
      <c r="C286" s="7"/>
      <c r="D286" s="7"/>
      <c r="E286" s="7"/>
      <c r="F286" s="7"/>
      <c r="G286" s="7"/>
      <c r="H286" s="13"/>
      <c r="I286" s="13">
        <f t="shared" si="255"/>
        <v>0</v>
      </c>
      <c r="J286" s="13">
        <f t="shared" ref="J286:K286" si="277">I286*6/100+I286</f>
        <v>0</v>
      </c>
      <c r="K286" s="13">
        <f t="shared" si="277"/>
        <v>0</v>
      </c>
    </row>
    <row r="287" spans="1:11" x14ac:dyDescent="0.25">
      <c r="A287" s="5"/>
      <c r="B287" s="6" t="s">
        <v>184</v>
      </c>
      <c r="C287" s="7">
        <v>7291376</v>
      </c>
      <c r="D287" s="7">
        <v>567726.01</v>
      </c>
      <c r="E287" s="7">
        <v>3390532.54</v>
      </c>
      <c r="F287" s="7">
        <v>3900843.46</v>
      </c>
      <c r="G287" s="7">
        <v>46.5</v>
      </c>
      <c r="H287" s="13">
        <f>H285</f>
        <v>0</v>
      </c>
      <c r="I287" s="13">
        <f t="shared" si="255"/>
        <v>7291376</v>
      </c>
      <c r="J287" s="13">
        <f t="shared" ref="J287:K287" si="278">I287*6/100+I287</f>
        <v>7728858.5599999996</v>
      </c>
      <c r="K287" s="13">
        <f t="shared" si="278"/>
        <v>8192590.0735999998</v>
      </c>
    </row>
    <row r="288" spans="1:11" x14ac:dyDescent="0.25">
      <c r="A288" s="5"/>
      <c r="B288" s="6"/>
      <c r="C288" s="7"/>
      <c r="D288" s="7"/>
      <c r="E288" s="7"/>
      <c r="F288" s="7"/>
      <c r="G288" s="7"/>
      <c r="H288" s="13"/>
      <c r="I288" s="13">
        <f t="shared" si="255"/>
        <v>0</v>
      </c>
      <c r="J288" s="13">
        <f t="shared" ref="J288:K288" si="279">I288*6/100+I288</f>
        <v>0</v>
      </c>
      <c r="K288" s="13">
        <f t="shared" si="279"/>
        <v>0</v>
      </c>
    </row>
    <row r="289" spans="1:11" x14ac:dyDescent="0.25">
      <c r="A289" s="5"/>
      <c r="B289" s="6" t="s">
        <v>185</v>
      </c>
      <c r="C289" s="7">
        <v>7291376</v>
      </c>
      <c r="D289" s="7">
        <v>567726.01</v>
      </c>
      <c r="E289" s="7">
        <v>3390532.54</v>
      </c>
      <c r="F289" s="7">
        <v>3900843.46</v>
      </c>
      <c r="G289" s="7">
        <v>46.5</v>
      </c>
      <c r="H289" s="13">
        <f>H287</f>
        <v>0</v>
      </c>
      <c r="I289" s="13">
        <f t="shared" si="255"/>
        <v>7291376</v>
      </c>
      <c r="J289" s="13">
        <f t="shared" ref="J289:K289" si="280">I289*6/100+I289</f>
        <v>7728858.5599999996</v>
      </c>
      <c r="K289" s="13">
        <f t="shared" si="280"/>
        <v>8192590.0735999998</v>
      </c>
    </row>
    <row r="290" spans="1:11" x14ac:dyDescent="0.25">
      <c r="A290" s="9"/>
      <c r="B290" s="10"/>
      <c r="C290" s="11"/>
      <c r="D290" s="11"/>
      <c r="E290" s="11"/>
      <c r="F290" s="11"/>
      <c r="G290" s="11"/>
      <c r="H290" s="13"/>
      <c r="I290" s="13">
        <f t="shared" si="255"/>
        <v>0</v>
      </c>
      <c r="J290" s="13">
        <f t="shared" ref="J290:K290" si="281">I290*6/100+I290</f>
        <v>0</v>
      </c>
      <c r="K290" s="13">
        <f t="shared" si="281"/>
        <v>0</v>
      </c>
    </row>
    <row r="291" spans="1:11" x14ac:dyDescent="0.25">
      <c r="A291" s="5"/>
      <c r="B291" s="6" t="s">
        <v>218</v>
      </c>
      <c r="C291" s="7"/>
      <c r="D291" s="7"/>
      <c r="E291" s="7"/>
      <c r="F291" s="7"/>
      <c r="G291" s="7"/>
      <c r="H291" s="13"/>
      <c r="I291" s="13">
        <f t="shared" si="255"/>
        <v>0</v>
      </c>
      <c r="J291" s="13">
        <f t="shared" ref="J291:K291" si="282">I291*6/100+I291</f>
        <v>0</v>
      </c>
      <c r="K291" s="13">
        <f t="shared" si="282"/>
        <v>0</v>
      </c>
    </row>
    <row r="292" spans="1:11" x14ac:dyDescent="0.25">
      <c r="A292" s="9"/>
      <c r="B292" s="10"/>
      <c r="C292" s="11"/>
      <c r="D292" s="11"/>
      <c r="E292" s="11"/>
      <c r="F292" s="11"/>
      <c r="G292" s="11"/>
      <c r="H292" s="13"/>
      <c r="I292" s="13">
        <f t="shared" si="255"/>
        <v>0</v>
      </c>
      <c r="J292" s="13">
        <f t="shared" ref="J292:K292" si="283">I292*6/100+I292</f>
        <v>0</v>
      </c>
      <c r="K292" s="13">
        <f t="shared" si="283"/>
        <v>0</v>
      </c>
    </row>
    <row r="293" spans="1:11" x14ac:dyDescent="0.25">
      <c r="A293" s="9" t="s">
        <v>763</v>
      </c>
      <c r="B293" s="10" t="s">
        <v>243</v>
      </c>
      <c r="C293" s="11">
        <v>24939</v>
      </c>
      <c r="D293" s="11">
        <v>3874.69</v>
      </c>
      <c r="E293" s="11">
        <v>23128.2</v>
      </c>
      <c r="F293" s="11">
        <v>1810.8</v>
      </c>
      <c r="G293" s="11">
        <v>92.73</v>
      </c>
      <c r="H293" s="13"/>
      <c r="I293" s="13">
        <f t="shared" si="255"/>
        <v>24939</v>
      </c>
      <c r="J293" s="13">
        <f t="shared" ref="J293:K293" si="284">I293*6/100+I293</f>
        <v>26435.34</v>
      </c>
      <c r="K293" s="13">
        <f t="shared" si="284"/>
        <v>28021.4604</v>
      </c>
    </row>
    <row r="294" spans="1:11" s="75" customFormat="1" x14ac:dyDescent="0.25">
      <c r="A294" s="71" t="s">
        <v>764</v>
      </c>
      <c r="B294" s="72" t="s">
        <v>244</v>
      </c>
      <c r="C294" s="73">
        <v>695419</v>
      </c>
      <c r="D294" s="73">
        <v>169999.65</v>
      </c>
      <c r="E294" s="73">
        <v>514000.08</v>
      </c>
      <c r="F294" s="73">
        <v>181418.92</v>
      </c>
      <c r="G294" s="73">
        <v>73.91</v>
      </c>
      <c r="H294" s="74">
        <v>250000</v>
      </c>
      <c r="I294" s="74">
        <f t="shared" si="255"/>
        <v>945419</v>
      </c>
      <c r="J294" s="13">
        <f t="shared" ref="J294:K294" si="285">I294*6/100+I294</f>
        <v>1002144.14</v>
      </c>
      <c r="K294" s="13">
        <f t="shared" si="285"/>
        <v>1062272.7884</v>
      </c>
    </row>
    <row r="295" spans="1:11" x14ac:dyDescent="0.25">
      <c r="A295" s="9"/>
      <c r="B295" s="10"/>
      <c r="C295" s="11"/>
      <c r="D295" s="11"/>
      <c r="E295" s="11"/>
      <c r="F295" s="11"/>
      <c r="G295" s="11"/>
      <c r="H295" s="13"/>
      <c r="I295" s="13">
        <f t="shared" si="255"/>
        <v>0</v>
      </c>
      <c r="J295" s="13">
        <f t="shared" ref="J295:K295" si="286">I295*6/100+I295</f>
        <v>0</v>
      </c>
      <c r="K295" s="13">
        <f t="shared" si="286"/>
        <v>0</v>
      </c>
    </row>
    <row r="296" spans="1:11" x14ac:dyDescent="0.25">
      <c r="A296" s="5"/>
      <c r="B296" s="6" t="s">
        <v>250</v>
      </c>
      <c r="C296" s="7">
        <v>720358</v>
      </c>
      <c r="D296" s="7">
        <v>173874.34</v>
      </c>
      <c r="E296" s="7">
        <v>537128.28</v>
      </c>
      <c r="F296" s="7">
        <v>183229.72</v>
      </c>
      <c r="G296" s="7">
        <v>74.56</v>
      </c>
      <c r="H296" s="13">
        <f>SUM(H293:H294)</f>
        <v>250000</v>
      </c>
      <c r="I296" s="13">
        <f t="shared" si="255"/>
        <v>970358</v>
      </c>
      <c r="J296" s="13">
        <f t="shared" ref="J296:K296" si="287">I296*6/100+I296</f>
        <v>1028579.48</v>
      </c>
      <c r="K296" s="13">
        <f t="shared" si="287"/>
        <v>1090294.2487999999</v>
      </c>
    </row>
    <row r="297" spans="1:11" x14ac:dyDescent="0.25">
      <c r="A297" s="5"/>
      <c r="B297" s="6"/>
      <c r="C297" s="7"/>
      <c r="D297" s="7"/>
      <c r="E297" s="7"/>
      <c r="F297" s="7"/>
      <c r="G297" s="7"/>
      <c r="H297" s="13"/>
      <c r="I297" s="13">
        <f t="shared" si="255"/>
        <v>0</v>
      </c>
      <c r="J297" s="13">
        <f t="shared" ref="J297:K297" si="288">I297*6/100+I297</f>
        <v>0</v>
      </c>
      <c r="K297" s="13">
        <f t="shared" si="288"/>
        <v>0</v>
      </c>
    </row>
    <row r="298" spans="1:11" x14ac:dyDescent="0.25">
      <c r="A298" s="5"/>
      <c r="B298" s="6" t="s">
        <v>281</v>
      </c>
      <c r="C298" s="7">
        <v>8011734</v>
      </c>
      <c r="D298" s="7">
        <v>744539.15</v>
      </c>
      <c r="E298" s="7">
        <v>3941918.62</v>
      </c>
      <c r="F298" s="7">
        <v>4069815.38</v>
      </c>
      <c r="G298" s="7">
        <v>49.2</v>
      </c>
      <c r="H298" s="13">
        <f>H275+H289+H296</f>
        <v>250000</v>
      </c>
      <c r="I298" s="13">
        <f t="shared" si="255"/>
        <v>8261734</v>
      </c>
      <c r="J298" s="13">
        <f t="shared" ref="J298:K298" si="289">I298*6/100+I298</f>
        <v>8757438.0399999991</v>
      </c>
      <c r="K298" s="13">
        <f t="shared" si="289"/>
        <v>9282884.3223999999</v>
      </c>
    </row>
    <row r="299" spans="1:11" x14ac:dyDescent="0.25">
      <c r="A299" s="8"/>
      <c r="B299" s="8"/>
      <c r="C299" s="8"/>
      <c r="D299" s="8"/>
      <c r="E299" s="8"/>
      <c r="F299" s="8"/>
      <c r="G299" s="8"/>
      <c r="H299" s="13"/>
      <c r="I299" s="13">
        <f t="shared" si="255"/>
        <v>0</v>
      </c>
      <c r="J299" s="13">
        <f t="shared" ref="J299:K299" si="290">I299*6/100+I299</f>
        <v>0</v>
      </c>
      <c r="K299" s="13">
        <f t="shared" si="290"/>
        <v>0</v>
      </c>
    </row>
  </sheetData>
  <autoFilter ref="A1:K299"/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1"/>
  <sheetViews>
    <sheetView workbookViewId="0">
      <pane xSplit="3" ySplit="9" topLeftCell="F41" activePane="bottomRight" state="frozen"/>
      <selection pane="topRight" activeCell="D1" sqref="D1"/>
      <selection pane="bottomLeft" activeCell="A10" sqref="A10"/>
      <selection pane="bottomRight" activeCell="I42" sqref="I42"/>
    </sheetView>
  </sheetViews>
  <sheetFormatPr defaultRowHeight="15" x14ac:dyDescent="0.25"/>
  <cols>
    <col min="1" max="1" width="26.5703125" customWidth="1"/>
    <col min="2" max="2" width="52.7109375" customWidth="1"/>
    <col min="3" max="3" width="14.42578125" customWidth="1"/>
    <col min="4" max="4" width="13.7109375" customWidth="1"/>
    <col min="5" max="5" width="15.5703125" customWidth="1"/>
    <col min="6" max="6" width="16.140625" customWidth="1"/>
    <col min="8" max="8" width="15.140625" style="14" customWidth="1"/>
    <col min="9" max="9" width="16.7109375" style="14" customWidth="1"/>
    <col min="10" max="10" width="14.28515625" customWidth="1"/>
    <col min="11" max="11" width="14.7109375" customWidth="1"/>
  </cols>
  <sheetData>
    <row r="1" spans="1:11" s="4" customFormat="1" ht="45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2" t="s">
        <v>1246</v>
      </c>
      <c r="I1" s="28" t="s">
        <v>1272</v>
      </c>
      <c r="J1" s="29" t="s">
        <v>1263</v>
      </c>
      <c r="K1" s="29" t="s">
        <v>1273</v>
      </c>
    </row>
    <row r="2" spans="1:11" x14ac:dyDescent="0.25">
      <c r="A2" s="5"/>
      <c r="B2" s="6" t="s">
        <v>765</v>
      </c>
      <c r="C2" s="7"/>
      <c r="D2" s="7"/>
      <c r="E2" s="7"/>
      <c r="F2" s="7"/>
      <c r="G2" s="7"/>
      <c r="H2" s="13"/>
      <c r="I2" s="13"/>
      <c r="J2" s="10"/>
      <c r="K2" s="10"/>
    </row>
    <row r="3" spans="1:11" x14ac:dyDescent="0.25">
      <c r="A3" s="5"/>
      <c r="B3" s="6" t="s">
        <v>8</v>
      </c>
      <c r="C3" s="7"/>
      <c r="D3" s="7"/>
      <c r="E3" s="7"/>
      <c r="F3" s="7"/>
      <c r="G3" s="7"/>
      <c r="H3" s="13"/>
      <c r="I3" s="13"/>
      <c r="J3" s="10"/>
      <c r="K3" s="10"/>
    </row>
    <row r="4" spans="1:11" x14ac:dyDescent="0.25">
      <c r="A4" s="5"/>
      <c r="B4" s="6" t="s">
        <v>9</v>
      </c>
      <c r="C4" s="7"/>
      <c r="D4" s="7"/>
      <c r="E4" s="7"/>
      <c r="F4" s="7"/>
      <c r="G4" s="7"/>
      <c r="H4" s="13"/>
      <c r="I4" s="13"/>
      <c r="J4" s="10"/>
      <c r="K4" s="10"/>
    </row>
    <row r="5" spans="1:11" x14ac:dyDescent="0.25">
      <c r="A5" s="5"/>
      <c r="B5" s="6" t="s">
        <v>10</v>
      </c>
      <c r="C5" s="7"/>
      <c r="D5" s="7"/>
      <c r="E5" s="7"/>
      <c r="F5" s="7"/>
      <c r="G5" s="7"/>
      <c r="H5" s="13"/>
      <c r="I5" s="13"/>
      <c r="J5" s="10"/>
      <c r="K5" s="10"/>
    </row>
    <row r="6" spans="1:11" x14ac:dyDescent="0.25">
      <c r="A6" s="9"/>
      <c r="B6" s="10"/>
      <c r="C6" s="11"/>
      <c r="D6" s="11"/>
      <c r="E6" s="11"/>
      <c r="F6" s="11"/>
      <c r="G6" s="11"/>
      <c r="H6" s="13"/>
      <c r="I6" s="13"/>
      <c r="J6" s="10"/>
      <c r="K6" s="10"/>
    </row>
    <row r="7" spans="1:11" x14ac:dyDescent="0.25">
      <c r="A7" s="9" t="s">
        <v>766</v>
      </c>
      <c r="B7" s="10" t="s">
        <v>11</v>
      </c>
      <c r="C7" s="11">
        <v>-1336438</v>
      </c>
      <c r="D7" s="11">
        <v>-134097.9</v>
      </c>
      <c r="E7" s="11">
        <v>-879137.01</v>
      </c>
      <c r="F7" s="11">
        <v>-457300.99</v>
      </c>
      <c r="G7" s="11">
        <v>65.78</v>
      </c>
      <c r="H7" s="13"/>
      <c r="I7" s="13">
        <f>C7+H7</f>
        <v>-1336438</v>
      </c>
      <c r="J7" s="13">
        <f>I7*6/100+I7</f>
        <v>-1416624.28</v>
      </c>
      <c r="K7" s="13">
        <f>J7*6/100+J7</f>
        <v>-1501621.7368000001</v>
      </c>
    </row>
    <row r="8" spans="1:11" s="18" customFormat="1" x14ac:dyDescent="0.25">
      <c r="A8" s="15" t="s">
        <v>767</v>
      </c>
      <c r="B8" s="16" t="s">
        <v>12</v>
      </c>
      <c r="C8" s="17">
        <v>0</v>
      </c>
      <c r="D8" s="17">
        <v>-437505.07</v>
      </c>
      <c r="E8" s="17">
        <v>-2592197.23</v>
      </c>
      <c r="F8" s="17">
        <v>2592197.23</v>
      </c>
      <c r="G8" s="17">
        <v>0</v>
      </c>
      <c r="H8" s="19"/>
      <c r="I8" s="19">
        <f t="shared" ref="I8:I72" si="0">C8+H8</f>
        <v>0</v>
      </c>
      <c r="J8" s="19">
        <f t="shared" ref="J8:K8" si="1">I8*6/100+I8</f>
        <v>0</v>
      </c>
      <c r="K8" s="19">
        <f t="shared" si="1"/>
        <v>0</v>
      </c>
    </row>
    <row r="9" spans="1:11" x14ac:dyDescent="0.25">
      <c r="A9" s="9" t="s">
        <v>768</v>
      </c>
      <c r="B9" s="10" t="s">
        <v>13</v>
      </c>
      <c r="C9" s="11">
        <v>-7462</v>
      </c>
      <c r="D9" s="11">
        <v>-424.54</v>
      </c>
      <c r="E9" s="11">
        <v>-2675.24</v>
      </c>
      <c r="F9" s="11">
        <v>-4786.76</v>
      </c>
      <c r="G9" s="11">
        <v>35.85</v>
      </c>
      <c r="H9" s="13"/>
      <c r="I9" s="13">
        <f t="shared" si="0"/>
        <v>-7462</v>
      </c>
      <c r="J9" s="13">
        <f t="shared" ref="J9:K9" si="2">I9*6/100+I9</f>
        <v>-7909.72</v>
      </c>
      <c r="K9" s="13">
        <f t="shared" si="2"/>
        <v>-8384.3032000000003</v>
      </c>
    </row>
    <row r="10" spans="1:11" x14ac:dyDescent="0.25">
      <c r="A10" s="9" t="s">
        <v>769</v>
      </c>
      <c r="B10" s="10" t="s">
        <v>14</v>
      </c>
      <c r="C10" s="11">
        <v>-21624</v>
      </c>
      <c r="D10" s="11">
        <v>-472.27</v>
      </c>
      <c r="E10" s="11">
        <v>-2833.62</v>
      </c>
      <c r="F10" s="11">
        <v>-18790.38</v>
      </c>
      <c r="G10" s="11">
        <v>13.1</v>
      </c>
      <c r="H10" s="13"/>
      <c r="I10" s="13">
        <f t="shared" si="0"/>
        <v>-21624</v>
      </c>
      <c r="J10" s="13">
        <f t="shared" ref="J10:K10" si="3">I10*6/100+I10</f>
        <v>-22921.439999999999</v>
      </c>
      <c r="K10" s="13">
        <f t="shared" si="3"/>
        <v>-24296.7264</v>
      </c>
    </row>
    <row r="11" spans="1:11" s="18" customFormat="1" x14ac:dyDescent="0.25">
      <c r="A11" s="15" t="s">
        <v>770</v>
      </c>
      <c r="B11" s="16" t="s">
        <v>15</v>
      </c>
      <c r="C11" s="17">
        <v>-1851215</v>
      </c>
      <c r="D11" s="17">
        <v>134423.1</v>
      </c>
      <c r="E11" s="17">
        <v>806880.9</v>
      </c>
      <c r="F11" s="17">
        <v>-2658095.9</v>
      </c>
      <c r="G11" s="17">
        <v>-43.58</v>
      </c>
      <c r="H11" s="19"/>
      <c r="I11" s="19">
        <f t="shared" si="0"/>
        <v>-1851215</v>
      </c>
      <c r="J11" s="19">
        <f t="shared" ref="J11:K11" si="4">I11*6/100+I11</f>
        <v>-1962287.9</v>
      </c>
      <c r="K11" s="19">
        <f t="shared" si="4"/>
        <v>-2080025.1739999999</v>
      </c>
    </row>
    <row r="12" spans="1:11" s="18" customFormat="1" x14ac:dyDescent="0.25">
      <c r="A12" s="15" t="s">
        <v>771</v>
      </c>
      <c r="B12" s="16" t="s">
        <v>15</v>
      </c>
      <c r="C12" s="17">
        <v>0</v>
      </c>
      <c r="D12" s="17">
        <v>-284811.65999999997</v>
      </c>
      <c r="E12" s="17">
        <v>-1717566.06</v>
      </c>
      <c r="F12" s="17">
        <v>1717566.06</v>
      </c>
      <c r="G12" s="17">
        <v>0</v>
      </c>
      <c r="H12" s="19"/>
      <c r="I12" s="19">
        <f t="shared" si="0"/>
        <v>0</v>
      </c>
      <c r="J12" s="19">
        <f t="shared" ref="J12:K12" si="5">I12*6/100+I12</f>
        <v>0</v>
      </c>
      <c r="K12" s="19">
        <f t="shared" si="5"/>
        <v>0</v>
      </c>
    </row>
    <row r="13" spans="1:11" x14ac:dyDescent="0.25">
      <c r="A13" s="9" t="s">
        <v>772</v>
      </c>
      <c r="B13" s="10" t="s">
        <v>16</v>
      </c>
      <c r="C13" s="11">
        <v>-203238</v>
      </c>
      <c r="D13" s="11">
        <v>-4478.04</v>
      </c>
      <c r="E13" s="11">
        <v>-27772.080000000002</v>
      </c>
      <c r="F13" s="11">
        <v>-175465.92</v>
      </c>
      <c r="G13" s="11">
        <v>13.66</v>
      </c>
      <c r="H13" s="13"/>
      <c r="I13" s="13">
        <f t="shared" si="0"/>
        <v>-203238</v>
      </c>
      <c r="J13" s="13">
        <f t="shared" ref="J13:K13" si="6">I13*6/100+I13</f>
        <v>-215432.28</v>
      </c>
      <c r="K13" s="13">
        <f t="shared" si="6"/>
        <v>-228358.21679999999</v>
      </c>
    </row>
    <row r="14" spans="1:11" x14ac:dyDescent="0.25">
      <c r="A14" s="9" t="s">
        <v>773</v>
      </c>
      <c r="B14" s="10" t="s">
        <v>17</v>
      </c>
      <c r="C14" s="11">
        <v>-1256927</v>
      </c>
      <c r="D14" s="11">
        <v>0</v>
      </c>
      <c r="E14" s="11">
        <v>0</v>
      </c>
      <c r="F14" s="11">
        <v>-1256927</v>
      </c>
      <c r="G14" s="11">
        <v>0</v>
      </c>
      <c r="H14" s="13"/>
      <c r="I14" s="13">
        <f t="shared" si="0"/>
        <v>-1256927</v>
      </c>
      <c r="J14" s="13">
        <f t="shared" ref="J14:K14" si="7">I14*6/100+I14</f>
        <v>-1332342.6200000001</v>
      </c>
      <c r="K14" s="13">
        <f t="shared" si="7"/>
        <v>-1412283.1772</v>
      </c>
    </row>
    <row r="15" spans="1:11" x14ac:dyDescent="0.25">
      <c r="A15" s="9" t="s">
        <v>774</v>
      </c>
      <c r="B15" s="10" t="s">
        <v>18</v>
      </c>
      <c r="C15" s="11">
        <v>-9803383</v>
      </c>
      <c r="D15" s="11">
        <v>-814874.46</v>
      </c>
      <c r="E15" s="11">
        <v>-4825116.54</v>
      </c>
      <c r="F15" s="11">
        <v>-4978266.46</v>
      </c>
      <c r="G15" s="11">
        <v>49.21</v>
      </c>
      <c r="H15" s="13"/>
      <c r="I15" s="13">
        <f t="shared" si="0"/>
        <v>-9803383</v>
      </c>
      <c r="J15" s="13">
        <f t="shared" ref="J15:K15" si="8">I15*6/100+I15</f>
        <v>-10391585.98</v>
      </c>
      <c r="K15" s="13">
        <f t="shared" si="8"/>
        <v>-11015081.138800001</v>
      </c>
    </row>
    <row r="16" spans="1:11" s="18" customFormat="1" x14ac:dyDescent="0.25">
      <c r="A16" s="15" t="s">
        <v>775</v>
      </c>
      <c r="B16" s="16" t="s">
        <v>19</v>
      </c>
      <c r="C16" s="17">
        <v>0</v>
      </c>
      <c r="D16" s="17">
        <v>328128.8</v>
      </c>
      <c r="E16" s="17">
        <v>1939676</v>
      </c>
      <c r="F16" s="17">
        <v>-1939676</v>
      </c>
      <c r="G16" s="17">
        <v>0</v>
      </c>
      <c r="H16" s="19"/>
      <c r="I16" s="19">
        <f t="shared" si="0"/>
        <v>0</v>
      </c>
      <c r="J16" s="19">
        <f t="shared" ref="J16:K16" si="9">I16*6/100+I16</f>
        <v>0</v>
      </c>
      <c r="K16" s="19">
        <f t="shared" si="9"/>
        <v>0</v>
      </c>
    </row>
    <row r="17" spans="1:11" x14ac:dyDescent="0.25">
      <c r="A17" s="9"/>
      <c r="B17" s="10"/>
      <c r="C17" s="11"/>
      <c r="D17" s="11"/>
      <c r="E17" s="11"/>
      <c r="F17" s="11"/>
      <c r="G17" s="11"/>
      <c r="H17" s="13"/>
      <c r="I17" s="13">
        <f t="shared" si="0"/>
        <v>0</v>
      </c>
      <c r="J17" s="13">
        <f t="shared" ref="J17:K17" si="10">I17*6/100+I17</f>
        <v>0</v>
      </c>
      <c r="K17" s="13">
        <f t="shared" si="10"/>
        <v>0</v>
      </c>
    </row>
    <row r="18" spans="1:11" s="70" customFormat="1" x14ac:dyDescent="0.25">
      <c r="A18" s="5"/>
      <c r="B18" s="6" t="s">
        <v>20</v>
      </c>
      <c r="C18" s="7">
        <f>SUM(C7:C17)</f>
        <v>-14480287</v>
      </c>
      <c r="D18" s="7">
        <f t="shared" ref="D18:F18" si="11">SUM(D7:D17)</f>
        <v>-1214112.04</v>
      </c>
      <c r="E18" s="7">
        <f t="shared" si="11"/>
        <v>-7300740.8800000008</v>
      </c>
      <c r="F18" s="7">
        <f t="shared" si="11"/>
        <v>-7179546.1199999992</v>
      </c>
      <c r="G18" s="7">
        <v>50.41</v>
      </c>
      <c r="H18" s="12">
        <f>SUM(H7:H16)</f>
        <v>0</v>
      </c>
      <c r="I18" s="7">
        <f t="shared" ref="I18:K18" si="12">SUM(I7:I17)</f>
        <v>-14480287</v>
      </c>
      <c r="J18" s="7">
        <f t="shared" si="12"/>
        <v>-15349104.220000001</v>
      </c>
      <c r="K18" s="7">
        <f t="shared" si="12"/>
        <v>-16270050.473200001</v>
      </c>
    </row>
    <row r="19" spans="1:11" x14ac:dyDescent="0.25">
      <c r="A19" s="5"/>
      <c r="B19" s="6"/>
      <c r="C19" s="7"/>
      <c r="D19" s="7"/>
      <c r="E19" s="7"/>
      <c r="F19" s="7"/>
      <c r="G19" s="7"/>
      <c r="H19" s="13"/>
      <c r="I19" s="13"/>
      <c r="J19" s="13"/>
      <c r="K19" s="13"/>
    </row>
    <row r="20" spans="1:11" x14ac:dyDescent="0.25">
      <c r="A20" s="5"/>
      <c r="B20" s="6" t="s">
        <v>27</v>
      </c>
      <c r="C20" s="7"/>
      <c r="D20" s="7"/>
      <c r="E20" s="7"/>
      <c r="F20" s="7"/>
      <c r="G20" s="7"/>
      <c r="H20" s="13"/>
      <c r="I20" s="13"/>
      <c r="J20" s="13"/>
      <c r="K20" s="13"/>
    </row>
    <row r="21" spans="1:11" x14ac:dyDescent="0.25">
      <c r="A21" s="5"/>
      <c r="B21" s="6" t="s">
        <v>28</v>
      </c>
      <c r="C21" s="7"/>
      <c r="D21" s="7"/>
      <c r="E21" s="7"/>
      <c r="F21" s="7"/>
      <c r="G21" s="7"/>
      <c r="H21" s="13"/>
      <c r="I21" s="13"/>
      <c r="J21" s="13"/>
      <c r="K21" s="13"/>
    </row>
    <row r="22" spans="1:11" x14ac:dyDescent="0.25">
      <c r="A22" s="5"/>
      <c r="B22" s="6"/>
      <c r="C22" s="7"/>
      <c r="D22" s="7"/>
      <c r="E22" s="7"/>
      <c r="F22" s="7"/>
      <c r="G22" s="7"/>
      <c r="H22" s="13"/>
      <c r="I22" s="13"/>
      <c r="J22" s="13"/>
      <c r="K22" s="13"/>
    </row>
    <row r="23" spans="1:11" x14ac:dyDescent="0.25">
      <c r="A23" s="9" t="s">
        <v>776</v>
      </c>
      <c r="B23" s="10" t="s">
        <v>30</v>
      </c>
      <c r="C23" s="11">
        <v>-2403000</v>
      </c>
      <c r="D23" s="11">
        <v>2063789.71</v>
      </c>
      <c r="E23" s="11">
        <v>-339210.29</v>
      </c>
      <c r="F23" s="11">
        <v>-2063789.71</v>
      </c>
      <c r="G23" s="11">
        <v>14.11</v>
      </c>
      <c r="H23" s="13"/>
      <c r="I23" s="13">
        <f t="shared" si="0"/>
        <v>-2403000</v>
      </c>
      <c r="J23" s="13">
        <f t="shared" ref="J23:K23" si="13">I23*6/100+I23</f>
        <v>-2547180</v>
      </c>
      <c r="K23" s="13">
        <f t="shared" si="13"/>
        <v>-2700010.8</v>
      </c>
    </row>
    <row r="24" spans="1:11" x14ac:dyDescent="0.25">
      <c r="A24" s="9"/>
      <c r="B24" s="10" t="s">
        <v>1291</v>
      </c>
      <c r="C24" s="11">
        <v>0</v>
      </c>
      <c r="D24" s="11">
        <v>0</v>
      </c>
      <c r="E24" s="11">
        <v>0</v>
      </c>
      <c r="F24" s="11">
        <v>0</v>
      </c>
      <c r="G24" s="11"/>
      <c r="H24" s="13"/>
      <c r="I24" s="13">
        <v>-1055000</v>
      </c>
      <c r="J24" s="13">
        <v>0</v>
      </c>
      <c r="K24" s="13">
        <v>0</v>
      </c>
    </row>
    <row r="25" spans="1:11" x14ac:dyDescent="0.25">
      <c r="A25" s="9" t="s">
        <v>777</v>
      </c>
      <c r="B25" s="10" t="s">
        <v>32</v>
      </c>
      <c r="C25" s="11">
        <v>-128184000</v>
      </c>
      <c r="D25" s="11">
        <v>-38671000</v>
      </c>
      <c r="E25" s="11">
        <v>-92081000</v>
      </c>
      <c r="F25" s="11">
        <v>-36103000</v>
      </c>
      <c r="G25" s="11">
        <v>71.83</v>
      </c>
      <c r="H25" s="13"/>
      <c r="I25" s="13">
        <f t="shared" si="0"/>
        <v>-128184000</v>
      </c>
      <c r="J25" s="13">
        <f t="shared" ref="J25:K25" si="14">I25*6/100+I25</f>
        <v>-135875040</v>
      </c>
      <c r="K25" s="13">
        <f t="shared" si="14"/>
        <v>-144027542.40000001</v>
      </c>
    </row>
    <row r="26" spans="1:11" x14ac:dyDescent="0.25">
      <c r="A26" s="9"/>
      <c r="B26" s="10"/>
      <c r="C26" s="11"/>
      <c r="D26" s="11"/>
      <c r="E26" s="11"/>
      <c r="F26" s="11"/>
      <c r="G26" s="11"/>
      <c r="H26" s="13"/>
      <c r="I26" s="13"/>
      <c r="J26" s="13"/>
      <c r="K26" s="13"/>
    </row>
    <row r="27" spans="1:11" s="70" customFormat="1" x14ac:dyDescent="0.25">
      <c r="A27" s="5"/>
      <c r="B27" s="6" t="s">
        <v>33</v>
      </c>
      <c r="C27" s="7">
        <v>-130587000</v>
      </c>
      <c r="D27" s="7">
        <v>-36607210.289999999</v>
      </c>
      <c r="E27" s="7">
        <v>-92420210.290000007</v>
      </c>
      <c r="F27" s="7">
        <v>-38166789.710000001</v>
      </c>
      <c r="G27" s="7">
        <v>70.77</v>
      </c>
      <c r="H27" s="12">
        <f>SUM(H23:H25)</f>
        <v>0</v>
      </c>
      <c r="I27" s="12">
        <f>SUM(I23:I26)</f>
        <v>-131642000</v>
      </c>
      <c r="J27" s="12">
        <f t="shared" ref="J27:K27" si="15">SUM(J23:J26)</f>
        <v>-138422220</v>
      </c>
      <c r="K27" s="12">
        <f t="shared" si="15"/>
        <v>-146727553.20000002</v>
      </c>
    </row>
    <row r="28" spans="1:11" s="70" customFormat="1" x14ac:dyDescent="0.25">
      <c r="A28" s="5"/>
      <c r="B28" s="6"/>
      <c r="C28" s="7"/>
      <c r="D28" s="7"/>
      <c r="E28" s="7"/>
      <c r="F28" s="7"/>
      <c r="G28" s="7"/>
      <c r="H28" s="12"/>
      <c r="I28" s="12"/>
      <c r="J28" s="12"/>
      <c r="K28" s="12"/>
    </row>
    <row r="29" spans="1:11" s="70" customFormat="1" x14ac:dyDescent="0.25">
      <c r="A29" s="5"/>
      <c r="B29" s="6" t="s">
        <v>37</v>
      </c>
      <c r="C29" s="7">
        <v>-130587000</v>
      </c>
      <c r="D29" s="7">
        <v>-36607210.289999999</v>
      </c>
      <c r="E29" s="7">
        <v>-92420210.290000007</v>
      </c>
      <c r="F29" s="7">
        <v>-38166789.710000001</v>
      </c>
      <c r="G29" s="7">
        <v>70.77</v>
      </c>
      <c r="H29" s="12">
        <f>H27</f>
        <v>0</v>
      </c>
      <c r="I29" s="12">
        <f t="shared" si="0"/>
        <v>-130587000</v>
      </c>
      <c r="J29" s="12">
        <f t="shared" ref="J29:K29" si="16">I29*6/100+I29</f>
        <v>-138422220</v>
      </c>
      <c r="K29" s="12">
        <f t="shared" si="16"/>
        <v>-146727553.19999999</v>
      </c>
    </row>
    <row r="30" spans="1:11" x14ac:dyDescent="0.25">
      <c r="A30" s="5"/>
      <c r="B30" s="6"/>
      <c r="C30" s="7"/>
      <c r="D30" s="7"/>
      <c r="E30" s="7"/>
      <c r="F30" s="7"/>
      <c r="G30" s="7"/>
      <c r="H30" s="13"/>
      <c r="I30" s="13"/>
      <c r="J30" s="13"/>
      <c r="K30" s="13"/>
    </row>
    <row r="31" spans="1:11" s="70" customFormat="1" x14ac:dyDescent="0.25">
      <c r="A31" s="5"/>
      <c r="B31" s="6" t="s">
        <v>38</v>
      </c>
      <c r="C31" s="7">
        <v>-145067287</v>
      </c>
      <c r="D31" s="7">
        <v>-37821322.329999998</v>
      </c>
      <c r="E31" s="7">
        <v>-99720951.170000002</v>
      </c>
      <c r="F31" s="7">
        <v>-45346335.829999998</v>
      </c>
      <c r="G31" s="7">
        <v>68.739999999999995</v>
      </c>
      <c r="H31" s="12">
        <f>H18+H29</f>
        <v>0</v>
      </c>
      <c r="I31" s="12">
        <f t="shared" si="0"/>
        <v>-145067287</v>
      </c>
      <c r="J31" s="12">
        <f>J18+J29</f>
        <v>-153771324.22</v>
      </c>
      <c r="K31" s="12">
        <f>K18+K29</f>
        <v>-162997603.67319998</v>
      </c>
    </row>
    <row r="32" spans="1:11" x14ac:dyDescent="0.25">
      <c r="A32" s="5"/>
      <c r="B32" s="6"/>
      <c r="C32" s="7"/>
      <c r="D32" s="7"/>
      <c r="E32" s="7"/>
      <c r="F32" s="7"/>
      <c r="G32" s="7"/>
      <c r="H32" s="13"/>
      <c r="I32" s="13"/>
      <c r="J32" s="13"/>
      <c r="K32" s="13"/>
    </row>
    <row r="33" spans="1:11" x14ac:dyDescent="0.25">
      <c r="A33" s="5"/>
      <c r="B33" s="6" t="s">
        <v>63</v>
      </c>
      <c r="C33" s="7"/>
      <c r="D33" s="7"/>
      <c r="E33" s="7"/>
      <c r="F33" s="7"/>
      <c r="G33" s="7"/>
      <c r="H33" s="13"/>
      <c r="I33" s="13"/>
      <c r="J33" s="13"/>
      <c r="K33" s="13"/>
    </row>
    <row r="34" spans="1:11" x14ac:dyDescent="0.25">
      <c r="A34" s="9"/>
      <c r="B34" s="10"/>
      <c r="C34" s="11"/>
      <c r="D34" s="11"/>
      <c r="E34" s="11"/>
      <c r="F34" s="11"/>
      <c r="G34" s="11"/>
      <c r="H34" s="13"/>
      <c r="I34" s="13"/>
      <c r="J34" s="13"/>
      <c r="K34" s="13"/>
    </row>
    <row r="35" spans="1:11" x14ac:dyDescent="0.25">
      <c r="A35" s="9" t="s">
        <v>778</v>
      </c>
      <c r="B35" s="10" t="s">
        <v>64</v>
      </c>
      <c r="C35" s="11">
        <v>-328534</v>
      </c>
      <c r="D35" s="11">
        <v>-39640.6</v>
      </c>
      <c r="E35" s="11">
        <v>-245294.9</v>
      </c>
      <c r="F35" s="11">
        <v>-83239.100000000006</v>
      </c>
      <c r="G35" s="11">
        <v>74.66</v>
      </c>
      <c r="H35" s="13"/>
      <c r="I35" s="13">
        <f t="shared" si="0"/>
        <v>-328534</v>
      </c>
      <c r="J35" s="13">
        <f t="shared" ref="J35:K35" si="17">I35*6/100+I35</f>
        <v>-348246.04</v>
      </c>
      <c r="K35" s="13">
        <f t="shared" si="17"/>
        <v>-369140.80239999999</v>
      </c>
    </row>
    <row r="36" spans="1:11" x14ac:dyDescent="0.25">
      <c r="A36" s="9"/>
      <c r="B36" s="10"/>
      <c r="C36" s="11"/>
      <c r="D36" s="11"/>
      <c r="E36" s="11"/>
      <c r="F36" s="11"/>
      <c r="G36" s="11"/>
      <c r="H36" s="13"/>
      <c r="I36" s="13"/>
      <c r="J36" s="13"/>
      <c r="K36" s="13"/>
    </row>
    <row r="37" spans="1:11" s="70" customFormat="1" x14ac:dyDescent="0.25">
      <c r="A37" s="5"/>
      <c r="B37" s="6" t="s">
        <v>65</v>
      </c>
      <c r="C37" s="7">
        <v>-328534</v>
      </c>
      <c r="D37" s="7">
        <v>-39640.6</v>
      </c>
      <c r="E37" s="7">
        <v>-245294.9</v>
      </c>
      <c r="F37" s="7">
        <v>-83239.100000000006</v>
      </c>
      <c r="G37" s="7">
        <v>74.66</v>
      </c>
      <c r="H37" s="12">
        <f>H35</f>
        <v>0</v>
      </c>
      <c r="I37" s="12">
        <f t="shared" si="0"/>
        <v>-328534</v>
      </c>
      <c r="J37" s="12">
        <f t="shared" ref="J37:K37" si="18">I37*6/100+I37</f>
        <v>-348246.04</v>
      </c>
      <c r="K37" s="12">
        <f t="shared" si="18"/>
        <v>-369140.80239999999</v>
      </c>
    </row>
    <row r="38" spans="1:11" x14ac:dyDescent="0.25">
      <c r="A38" s="5"/>
      <c r="B38" s="6"/>
      <c r="C38" s="7"/>
      <c r="D38" s="7"/>
      <c r="E38" s="7"/>
      <c r="F38" s="7"/>
      <c r="G38" s="7"/>
      <c r="H38" s="13"/>
      <c r="I38" s="13"/>
      <c r="J38" s="13"/>
      <c r="K38" s="13"/>
    </row>
    <row r="39" spans="1:11" x14ac:dyDescent="0.25">
      <c r="A39" s="5"/>
      <c r="B39" s="6" t="s">
        <v>69</v>
      </c>
      <c r="C39" s="7"/>
      <c r="D39" s="7"/>
      <c r="E39" s="7"/>
      <c r="F39" s="7"/>
      <c r="G39" s="7"/>
      <c r="H39" s="13"/>
      <c r="I39" s="13"/>
      <c r="J39" s="13"/>
      <c r="K39" s="13"/>
    </row>
    <row r="40" spans="1:11" x14ac:dyDescent="0.25">
      <c r="A40" s="9"/>
      <c r="B40" s="10"/>
      <c r="C40" s="11"/>
      <c r="D40" s="11"/>
      <c r="E40" s="11"/>
      <c r="F40" s="11"/>
      <c r="G40" s="11"/>
      <c r="H40" s="13"/>
      <c r="I40" s="13"/>
      <c r="J40" s="13"/>
      <c r="K40" s="13"/>
    </row>
    <row r="41" spans="1:11" x14ac:dyDescent="0.25">
      <c r="A41" s="9" t="s">
        <v>779</v>
      </c>
      <c r="B41" s="10" t="s">
        <v>71</v>
      </c>
      <c r="C41" s="11">
        <v>-633925</v>
      </c>
      <c r="D41" s="11">
        <v>0</v>
      </c>
      <c r="E41" s="11">
        <v>0</v>
      </c>
      <c r="F41" s="11">
        <v>-633925</v>
      </c>
      <c r="G41" s="11">
        <v>0</v>
      </c>
      <c r="H41" s="13"/>
      <c r="I41" s="13">
        <f t="shared" si="0"/>
        <v>-633925</v>
      </c>
      <c r="J41" s="13">
        <f t="shared" ref="J41:K41" si="19">I41*6/100+I41</f>
        <v>-671960.5</v>
      </c>
      <c r="K41" s="13">
        <f t="shared" si="19"/>
        <v>-712278.13</v>
      </c>
    </row>
    <row r="42" spans="1:11" s="18" customFormat="1" x14ac:dyDescent="0.25">
      <c r="A42" s="15" t="s">
        <v>780</v>
      </c>
      <c r="B42" s="16" t="s">
        <v>73</v>
      </c>
      <c r="C42" s="17">
        <v>-11136695</v>
      </c>
      <c r="D42" s="17">
        <v>0</v>
      </c>
      <c r="E42" s="17">
        <v>0</v>
      </c>
      <c r="F42" s="17">
        <v>-11136695</v>
      </c>
      <c r="G42" s="17">
        <v>0</v>
      </c>
      <c r="H42" s="19">
        <f>-7694414.74-6825412-632162+1400000+-3596585</f>
        <v>-17348573.740000002</v>
      </c>
      <c r="I42" s="19">
        <f t="shared" si="0"/>
        <v>-28485268.740000002</v>
      </c>
      <c r="J42" s="13">
        <f>-22216422+71908-450000-106000</f>
        <v>-22700514</v>
      </c>
      <c r="K42" s="13">
        <f>-17068190+500223-477000-112360</f>
        <v>-17157327</v>
      </c>
    </row>
    <row r="43" spans="1:11" x14ac:dyDescent="0.25">
      <c r="A43" s="9"/>
      <c r="B43" s="10"/>
      <c r="C43" s="11"/>
      <c r="D43" s="11"/>
      <c r="E43" s="11"/>
      <c r="F43" s="11"/>
      <c r="G43" s="11"/>
      <c r="H43" s="13"/>
      <c r="I43" s="13"/>
      <c r="J43" s="13"/>
      <c r="K43" s="13"/>
    </row>
    <row r="44" spans="1:11" s="70" customFormat="1" x14ac:dyDescent="0.25">
      <c r="A44" s="5"/>
      <c r="B44" s="6" t="s">
        <v>76</v>
      </c>
      <c r="C44" s="7">
        <v>-11770620</v>
      </c>
      <c r="D44" s="7">
        <v>0</v>
      </c>
      <c r="E44" s="7">
        <v>0</v>
      </c>
      <c r="F44" s="7">
        <v>-11770620</v>
      </c>
      <c r="G44" s="7">
        <v>0</v>
      </c>
      <c r="H44" s="12">
        <f>SUM(H41:H42)</f>
        <v>-17348573.740000002</v>
      </c>
      <c r="I44" s="12">
        <f>SUM(I41:I42)</f>
        <v>-29119193.740000002</v>
      </c>
      <c r="J44" s="12">
        <f>SUM(J41:J42)</f>
        <v>-23372474.5</v>
      </c>
      <c r="K44" s="12">
        <f>SUM(K41:K42)</f>
        <v>-17869605.129999999</v>
      </c>
    </row>
    <row r="45" spans="1:11" s="70" customFormat="1" x14ac:dyDescent="0.25">
      <c r="A45" s="5"/>
      <c r="B45" s="6"/>
      <c r="C45" s="7"/>
      <c r="D45" s="7"/>
      <c r="E45" s="7"/>
      <c r="F45" s="7"/>
      <c r="G45" s="7"/>
      <c r="H45" s="12"/>
      <c r="I45" s="12"/>
      <c r="J45" s="12"/>
      <c r="K45" s="12"/>
    </row>
    <row r="46" spans="1:11" s="70" customFormat="1" x14ac:dyDescent="0.25">
      <c r="A46" s="5"/>
      <c r="B46" s="6" t="s">
        <v>90</v>
      </c>
      <c r="C46" s="7">
        <v>-12099154</v>
      </c>
      <c r="D46" s="7">
        <v>-39640.6</v>
      </c>
      <c r="E46" s="7">
        <v>-245294.9</v>
      </c>
      <c r="F46" s="7">
        <v>-11853859.1</v>
      </c>
      <c r="G46" s="7">
        <v>2.02</v>
      </c>
      <c r="H46" s="12">
        <f>H37+H44</f>
        <v>-17348573.740000002</v>
      </c>
      <c r="I46" s="12">
        <f>I37+I44</f>
        <v>-29447727.740000002</v>
      </c>
      <c r="J46" s="12">
        <f>J37+J44</f>
        <v>-23720720.539999999</v>
      </c>
      <c r="K46" s="12">
        <f>K37+K44</f>
        <v>-18238745.932399999</v>
      </c>
    </row>
    <row r="47" spans="1:11" s="70" customFormat="1" x14ac:dyDescent="0.25">
      <c r="A47" s="5"/>
      <c r="B47" s="6"/>
      <c r="C47" s="7"/>
      <c r="D47" s="7"/>
      <c r="E47" s="7"/>
      <c r="F47" s="7"/>
      <c r="G47" s="7"/>
      <c r="H47" s="12"/>
      <c r="I47" s="12"/>
      <c r="J47" s="12"/>
      <c r="K47" s="12"/>
    </row>
    <row r="48" spans="1:11" s="70" customFormat="1" x14ac:dyDescent="0.25">
      <c r="A48" s="5"/>
      <c r="B48" s="6" t="s">
        <v>91</v>
      </c>
      <c r="C48" s="7">
        <v>-157166441</v>
      </c>
      <c r="D48" s="7">
        <v>-37860962.93</v>
      </c>
      <c r="E48" s="7">
        <v>-99966246.069999993</v>
      </c>
      <c r="F48" s="7">
        <v>-57200194.93</v>
      </c>
      <c r="G48" s="7">
        <v>63.6</v>
      </c>
      <c r="H48" s="12">
        <f>H31+H46</f>
        <v>-17348573.740000002</v>
      </c>
      <c r="I48" s="12">
        <f>I31+I46</f>
        <v>-174515014.74000001</v>
      </c>
      <c r="J48" s="12">
        <f>J31+J46</f>
        <v>-177492044.75999999</v>
      </c>
      <c r="K48" s="12">
        <f>K31+K46</f>
        <v>-181236349.60559997</v>
      </c>
    </row>
    <row r="49" spans="1:11" x14ac:dyDescent="0.25">
      <c r="A49" s="5"/>
      <c r="B49" s="6"/>
      <c r="C49" s="7"/>
      <c r="D49" s="7"/>
      <c r="E49" s="7"/>
      <c r="F49" s="7"/>
      <c r="G49" s="7"/>
      <c r="H49" s="13"/>
      <c r="I49" s="13"/>
      <c r="J49" s="13"/>
      <c r="K49" s="13"/>
    </row>
    <row r="50" spans="1:11" x14ac:dyDescent="0.25">
      <c r="A50" s="5"/>
      <c r="B50" s="6" t="s">
        <v>92</v>
      </c>
      <c r="C50" s="7"/>
      <c r="D50" s="7"/>
      <c r="E50" s="7"/>
      <c r="F50" s="7"/>
      <c r="G50" s="7"/>
      <c r="H50" s="13"/>
      <c r="I50" s="13"/>
      <c r="J50" s="13"/>
      <c r="K50" s="13"/>
    </row>
    <row r="51" spans="1:11" x14ac:dyDescent="0.25">
      <c r="A51" s="5"/>
      <c r="B51" s="6" t="s">
        <v>93</v>
      </c>
      <c r="C51" s="7"/>
      <c r="D51" s="7"/>
      <c r="E51" s="7"/>
      <c r="F51" s="7"/>
      <c r="G51" s="7"/>
      <c r="H51" s="13"/>
      <c r="I51" s="13"/>
      <c r="J51" s="13"/>
      <c r="K51" s="13"/>
    </row>
    <row r="52" spans="1:11" x14ac:dyDescent="0.25">
      <c r="A52" s="5"/>
      <c r="B52" s="6" t="s">
        <v>94</v>
      </c>
      <c r="C52" s="7"/>
      <c r="D52" s="7"/>
      <c r="E52" s="7"/>
      <c r="F52" s="7"/>
      <c r="G52" s="7"/>
      <c r="H52" s="13"/>
      <c r="I52" s="13"/>
      <c r="J52" s="13"/>
      <c r="K52" s="13"/>
    </row>
    <row r="53" spans="1:11" x14ac:dyDescent="0.25">
      <c r="A53" s="5"/>
      <c r="B53" s="6" t="s">
        <v>95</v>
      </c>
      <c r="C53" s="7"/>
      <c r="D53" s="7"/>
      <c r="E53" s="7"/>
      <c r="F53" s="7"/>
      <c r="G53" s="7"/>
      <c r="H53" s="13"/>
      <c r="I53" s="13"/>
      <c r="J53" s="13"/>
      <c r="K53" s="13"/>
    </row>
    <row r="54" spans="1:11" x14ac:dyDescent="0.25">
      <c r="A54" s="5"/>
      <c r="B54" s="6" t="s">
        <v>101</v>
      </c>
      <c r="C54" s="7"/>
      <c r="D54" s="7"/>
      <c r="E54" s="7"/>
      <c r="F54" s="7"/>
      <c r="G54" s="7"/>
      <c r="H54" s="13"/>
      <c r="I54" s="13"/>
      <c r="J54" s="13"/>
      <c r="K54" s="13"/>
    </row>
    <row r="55" spans="1:11" x14ac:dyDescent="0.25">
      <c r="A55" s="5"/>
      <c r="B55" s="6"/>
      <c r="C55" s="7"/>
      <c r="D55" s="7"/>
      <c r="E55" s="7"/>
      <c r="F55" s="7"/>
      <c r="G55" s="7"/>
      <c r="H55" s="13"/>
      <c r="I55" s="13"/>
      <c r="J55" s="13"/>
      <c r="K55" s="13"/>
    </row>
    <row r="56" spans="1:11" x14ac:dyDescent="0.25">
      <c r="A56" s="9" t="s">
        <v>781</v>
      </c>
      <c r="B56" s="10" t="s">
        <v>102</v>
      </c>
      <c r="C56" s="11">
        <v>1119328</v>
      </c>
      <c r="D56" s="11">
        <v>65307.86</v>
      </c>
      <c r="E56" s="11">
        <v>195923.58</v>
      </c>
      <c r="F56" s="11">
        <v>923404.42</v>
      </c>
      <c r="G56" s="11">
        <v>17.5</v>
      </c>
      <c r="H56" s="13"/>
      <c r="I56" s="13">
        <f t="shared" si="0"/>
        <v>1119328</v>
      </c>
      <c r="J56" s="13">
        <f t="shared" ref="J56:K56" si="20">I56*6/100+I56</f>
        <v>1186487.68</v>
      </c>
      <c r="K56" s="13">
        <f t="shared" si="20"/>
        <v>1257676.9408</v>
      </c>
    </row>
    <row r="57" spans="1:11" x14ac:dyDescent="0.25">
      <c r="A57" s="9" t="s">
        <v>782</v>
      </c>
      <c r="B57" s="10" t="s">
        <v>103</v>
      </c>
      <c r="C57" s="11">
        <v>0</v>
      </c>
      <c r="D57" s="11">
        <v>3333.33</v>
      </c>
      <c r="E57" s="11">
        <v>9999.99</v>
      </c>
      <c r="F57" s="11">
        <v>-9999.99</v>
      </c>
      <c r="G57" s="11">
        <v>0</v>
      </c>
      <c r="H57" s="13"/>
      <c r="I57" s="13">
        <f t="shared" si="0"/>
        <v>0</v>
      </c>
      <c r="J57" s="13">
        <f t="shared" ref="J57:K57" si="21">I57*6/100+I57</f>
        <v>0</v>
      </c>
      <c r="K57" s="13">
        <f t="shared" si="21"/>
        <v>0</v>
      </c>
    </row>
    <row r="58" spans="1:11" x14ac:dyDescent="0.25">
      <c r="A58" s="9"/>
      <c r="B58" s="10"/>
      <c r="C58" s="11"/>
      <c r="D58" s="11"/>
      <c r="E58" s="11"/>
      <c r="F58" s="11"/>
      <c r="G58" s="11"/>
      <c r="H58" s="13"/>
      <c r="I58" s="13"/>
      <c r="J58" s="13"/>
      <c r="K58" s="13"/>
    </row>
    <row r="59" spans="1:11" s="70" customFormat="1" x14ac:dyDescent="0.25">
      <c r="A59" s="5"/>
      <c r="B59" s="6" t="s">
        <v>105</v>
      </c>
      <c r="C59" s="7">
        <v>1119328</v>
      </c>
      <c r="D59" s="7">
        <v>68641.19</v>
      </c>
      <c r="E59" s="7">
        <v>205923.57</v>
      </c>
      <c r="F59" s="7">
        <v>913404.43</v>
      </c>
      <c r="G59" s="7">
        <v>18.39</v>
      </c>
      <c r="H59" s="12">
        <f>SUM(H56:H57)</f>
        <v>0</v>
      </c>
      <c r="I59" s="12">
        <f t="shared" si="0"/>
        <v>1119328</v>
      </c>
      <c r="J59" s="12">
        <f t="shared" ref="J59:K59" si="22">I59*6/100+I59</f>
        <v>1186487.68</v>
      </c>
      <c r="K59" s="12">
        <f t="shared" si="22"/>
        <v>1257676.9408</v>
      </c>
    </row>
    <row r="60" spans="1:11" s="70" customFormat="1" x14ac:dyDescent="0.25">
      <c r="A60" s="5"/>
      <c r="B60" s="6"/>
      <c r="C60" s="7"/>
      <c r="D60" s="7"/>
      <c r="E60" s="7"/>
      <c r="F60" s="7"/>
      <c r="G60" s="7"/>
      <c r="H60" s="12"/>
      <c r="I60" s="12"/>
      <c r="J60" s="12"/>
      <c r="K60" s="12"/>
    </row>
    <row r="61" spans="1:11" s="70" customFormat="1" x14ac:dyDescent="0.25">
      <c r="A61" s="5"/>
      <c r="B61" s="6" t="s">
        <v>125</v>
      </c>
      <c r="C61" s="7">
        <v>1119328</v>
      </c>
      <c r="D61" s="7">
        <v>68641.19</v>
      </c>
      <c r="E61" s="7">
        <v>205923.57</v>
      </c>
      <c r="F61" s="7">
        <v>913404.43</v>
      </c>
      <c r="G61" s="7">
        <v>18.39</v>
      </c>
      <c r="H61" s="12">
        <f>H59</f>
        <v>0</v>
      </c>
      <c r="I61" s="12">
        <f t="shared" si="0"/>
        <v>1119328</v>
      </c>
      <c r="J61" s="12">
        <f t="shared" ref="J61:K61" si="23">I61*6/100+I61</f>
        <v>1186487.68</v>
      </c>
      <c r="K61" s="12">
        <f t="shared" si="23"/>
        <v>1257676.9408</v>
      </c>
    </row>
    <row r="62" spans="1:11" s="70" customFormat="1" x14ac:dyDescent="0.25">
      <c r="A62" s="5"/>
      <c r="B62" s="6"/>
      <c r="C62" s="7"/>
      <c r="D62" s="7"/>
      <c r="E62" s="7"/>
      <c r="F62" s="7"/>
      <c r="G62" s="7"/>
      <c r="H62" s="12"/>
      <c r="I62" s="12"/>
      <c r="J62" s="12"/>
      <c r="K62" s="12"/>
    </row>
    <row r="63" spans="1:11" s="70" customFormat="1" x14ac:dyDescent="0.25">
      <c r="A63" s="5"/>
      <c r="B63" s="6" t="s">
        <v>127</v>
      </c>
      <c r="C63" s="7">
        <v>1119328</v>
      </c>
      <c r="D63" s="7">
        <v>68641.19</v>
      </c>
      <c r="E63" s="7">
        <v>205923.57</v>
      </c>
      <c r="F63" s="7">
        <v>913404.43</v>
      </c>
      <c r="G63" s="7">
        <v>18.39</v>
      </c>
      <c r="H63" s="12">
        <f>H61</f>
        <v>0</v>
      </c>
      <c r="I63" s="12">
        <f t="shared" si="0"/>
        <v>1119328</v>
      </c>
      <c r="J63" s="12">
        <f t="shared" ref="J63:K63" si="24">I63*6/100+I63</f>
        <v>1186487.68</v>
      </c>
      <c r="K63" s="12">
        <f t="shared" si="24"/>
        <v>1257676.9408</v>
      </c>
    </row>
    <row r="64" spans="1:11" x14ac:dyDescent="0.25">
      <c r="A64" s="5"/>
      <c r="B64" s="6"/>
      <c r="C64" s="7"/>
      <c r="D64" s="7"/>
      <c r="E64" s="7"/>
      <c r="F64" s="7"/>
      <c r="G64" s="7"/>
      <c r="H64" s="13"/>
      <c r="I64" s="13">
        <f t="shared" si="0"/>
        <v>0</v>
      </c>
      <c r="J64" s="13">
        <f t="shared" ref="J64:K64" si="25">I64*6/100+I64</f>
        <v>0</v>
      </c>
      <c r="K64" s="13">
        <f t="shared" si="25"/>
        <v>0</v>
      </c>
    </row>
    <row r="65" spans="1:11" x14ac:dyDescent="0.25">
      <c r="A65" s="5"/>
      <c r="B65" s="6" t="s">
        <v>128</v>
      </c>
      <c r="C65" s="7"/>
      <c r="D65" s="7"/>
      <c r="E65" s="7"/>
      <c r="F65" s="7"/>
      <c r="G65" s="7"/>
      <c r="H65" s="13"/>
      <c r="I65" s="13">
        <f t="shared" si="0"/>
        <v>0</v>
      </c>
      <c r="J65" s="13">
        <f t="shared" ref="J65:K65" si="26">I65*6/100+I65</f>
        <v>0</v>
      </c>
      <c r="K65" s="13">
        <f t="shared" si="26"/>
        <v>0</v>
      </c>
    </row>
    <row r="66" spans="1:11" x14ac:dyDescent="0.25">
      <c r="A66" s="5"/>
      <c r="B66" s="6" t="s">
        <v>129</v>
      </c>
      <c r="C66" s="7"/>
      <c r="D66" s="7"/>
      <c r="E66" s="7"/>
      <c r="F66" s="7"/>
      <c r="G66" s="7"/>
      <c r="H66" s="13"/>
      <c r="I66" s="13">
        <f t="shared" si="0"/>
        <v>0</v>
      </c>
      <c r="J66" s="13">
        <f t="shared" ref="J66:K66" si="27">I66*6/100+I66</f>
        <v>0</v>
      </c>
      <c r="K66" s="13">
        <f t="shared" si="27"/>
        <v>0</v>
      </c>
    </row>
    <row r="67" spans="1:11" x14ac:dyDescent="0.25">
      <c r="A67" s="9"/>
      <c r="B67" s="10"/>
      <c r="C67" s="11"/>
      <c r="D67" s="11"/>
      <c r="E67" s="11"/>
      <c r="F67" s="11"/>
      <c r="G67" s="11"/>
      <c r="H67" s="13"/>
      <c r="I67" s="13">
        <f t="shared" si="0"/>
        <v>0</v>
      </c>
      <c r="J67" s="13">
        <f t="shared" ref="J67:K67" si="28">I67*6/100+I67</f>
        <v>0</v>
      </c>
      <c r="K67" s="13">
        <f t="shared" si="28"/>
        <v>0</v>
      </c>
    </row>
    <row r="68" spans="1:11" x14ac:dyDescent="0.25">
      <c r="A68" s="9" t="s">
        <v>783</v>
      </c>
      <c r="B68" s="10" t="s">
        <v>130</v>
      </c>
      <c r="C68" s="11">
        <v>489506</v>
      </c>
      <c r="D68" s="11">
        <v>40055.96</v>
      </c>
      <c r="E68" s="11">
        <v>251848.05</v>
      </c>
      <c r="F68" s="11">
        <v>237657.95</v>
      </c>
      <c r="G68" s="11">
        <v>51.44</v>
      </c>
      <c r="H68" s="13"/>
      <c r="I68" s="13">
        <f t="shared" si="0"/>
        <v>489506</v>
      </c>
      <c r="J68" s="13">
        <f t="shared" ref="J68:K68" si="29">I68*6/100+I68</f>
        <v>518876.36</v>
      </c>
      <c r="K68" s="13">
        <f t="shared" si="29"/>
        <v>550008.94160000002</v>
      </c>
    </row>
    <row r="69" spans="1:11" x14ac:dyDescent="0.25">
      <c r="A69" s="9" t="s">
        <v>784</v>
      </c>
      <c r="B69" s="10" t="s">
        <v>131</v>
      </c>
      <c r="C69" s="11">
        <v>57283</v>
      </c>
      <c r="D69" s="11">
        <v>0</v>
      </c>
      <c r="E69" s="11">
        <v>0</v>
      </c>
      <c r="F69" s="11">
        <v>57283</v>
      </c>
      <c r="G69" s="11">
        <v>0</v>
      </c>
      <c r="H69" s="13"/>
      <c r="I69" s="13">
        <f t="shared" si="0"/>
        <v>57283</v>
      </c>
      <c r="J69" s="13">
        <f t="shared" ref="J69:K69" si="30">I69*6/100+I69</f>
        <v>60719.98</v>
      </c>
      <c r="K69" s="13">
        <f t="shared" si="30"/>
        <v>64363.178800000002</v>
      </c>
    </row>
    <row r="70" spans="1:11" x14ac:dyDescent="0.25">
      <c r="A70" s="9" t="s">
        <v>785</v>
      </c>
      <c r="B70" s="10" t="s">
        <v>132</v>
      </c>
      <c r="C70" s="11">
        <v>0</v>
      </c>
      <c r="D70" s="11">
        <v>0</v>
      </c>
      <c r="E70" s="11">
        <v>3525</v>
      </c>
      <c r="F70" s="11">
        <v>-3525</v>
      </c>
      <c r="G70" s="11">
        <v>0</v>
      </c>
      <c r="H70" s="13"/>
      <c r="I70" s="13">
        <f t="shared" si="0"/>
        <v>0</v>
      </c>
      <c r="J70" s="13">
        <f t="shared" ref="J70:K70" si="31">I70*6/100+I70</f>
        <v>0</v>
      </c>
      <c r="K70" s="13">
        <f t="shared" si="31"/>
        <v>0</v>
      </c>
    </row>
    <row r="71" spans="1:11" x14ac:dyDescent="0.25">
      <c r="A71" s="9" t="s">
        <v>786</v>
      </c>
      <c r="B71" s="10" t="s">
        <v>133</v>
      </c>
      <c r="C71" s="11">
        <v>0</v>
      </c>
      <c r="D71" s="11">
        <v>852.37</v>
      </c>
      <c r="E71" s="11">
        <v>5114.22</v>
      </c>
      <c r="F71" s="11">
        <v>-5114.22</v>
      </c>
      <c r="G71" s="11">
        <v>0</v>
      </c>
      <c r="H71" s="13"/>
      <c r="I71" s="13">
        <f t="shared" si="0"/>
        <v>0</v>
      </c>
      <c r="J71" s="13">
        <f t="shared" ref="J71:K71" si="32">I71*6/100+I71</f>
        <v>0</v>
      </c>
      <c r="K71" s="13">
        <f t="shared" si="32"/>
        <v>0</v>
      </c>
    </row>
    <row r="72" spans="1:11" x14ac:dyDescent="0.25">
      <c r="A72" s="9" t="s">
        <v>787</v>
      </c>
      <c r="B72" s="10" t="s">
        <v>135</v>
      </c>
      <c r="C72" s="11">
        <v>16093</v>
      </c>
      <c r="D72" s="11">
        <v>0</v>
      </c>
      <c r="E72" s="11">
        <v>0</v>
      </c>
      <c r="F72" s="11">
        <v>16093</v>
      </c>
      <c r="G72" s="11">
        <v>0</v>
      </c>
      <c r="H72" s="13"/>
      <c r="I72" s="13">
        <f t="shared" si="0"/>
        <v>16093</v>
      </c>
      <c r="J72" s="13">
        <f t="shared" ref="J72:K72" si="33">I72*6/100+I72</f>
        <v>17058.580000000002</v>
      </c>
      <c r="K72" s="13">
        <f t="shared" si="33"/>
        <v>18082.094800000003</v>
      </c>
    </row>
    <row r="73" spans="1:11" x14ac:dyDescent="0.25">
      <c r="A73" s="9" t="s">
        <v>788</v>
      </c>
      <c r="B73" s="10" t="s">
        <v>137</v>
      </c>
      <c r="C73" s="11">
        <v>25765</v>
      </c>
      <c r="D73" s="11">
        <v>0</v>
      </c>
      <c r="E73" s="11">
        <v>0</v>
      </c>
      <c r="F73" s="11">
        <v>25765</v>
      </c>
      <c r="G73" s="11">
        <v>0</v>
      </c>
      <c r="H73" s="13"/>
      <c r="I73" s="13">
        <f t="shared" ref="I73:I135" si="34">C73+H73</f>
        <v>25765</v>
      </c>
      <c r="J73" s="13">
        <f t="shared" ref="J73:K73" si="35">I73*6/100+I73</f>
        <v>27310.9</v>
      </c>
      <c r="K73" s="13">
        <f t="shared" si="35"/>
        <v>28949.554</v>
      </c>
    </row>
    <row r="74" spans="1:11" x14ac:dyDescent="0.25">
      <c r="A74" s="9"/>
      <c r="B74" s="10"/>
      <c r="C74" s="11"/>
      <c r="D74" s="11"/>
      <c r="E74" s="11"/>
      <c r="F74" s="11"/>
      <c r="G74" s="11"/>
      <c r="H74" s="13"/>
      <c r="I74" s="13">
        <f t="shared" si="34"/>
        <v>0</v>
      </c>
      <c r="J74" s="13">
        <f t="shared" ref="J74:K74" si="36">I74*6/100+I74</f>
        <v>0</v>
      </c>
      <c r="K74" s="13">
        <f t="shared" si="36"/>
        <v>0</v>
      </c>
    </row>
    <row r="75" spans="1:11" x14ac:dyDescent="0.25">
      <c r="A75" s="5"/>
      <c r="B75" s="6" t="s">
        <v>143</v>
      </c>
      <c r="C75" s="7">
        <v>588647</v>
      </c>
      <c r="D75" s="7">
        <v>40908.33</v>
      </c>
      <c r="E75" s="7">
        <v>260487.27</v>
      </c>
      <c r="F75" s="7">
        <v>328159.73</v>
      </c>
      <c r="G75" s="7">
        <v>44.25</v>
      </c>
      <c r="H75" s="13">
        <f>SUM(H68:H73)</f>
        <v>0</v>
      </c>
      <c r="I75" s="13">
        <f t="shared" si="34"/>
        <v>588647</v>
      </c>
      <c r="J75" s="13">
        <f t="shared" ref="J75:K75" si="37">I75*6/100+I75</f>
        <v>623965.81999999995</v>
      </c>
      <c r="K75" s="13">
        <f t="shared" si="37"/>
        <v>661403.76919999998</v>
      </c>
    </row>
    <row r="76" spans="1:11" x14ac:dyDescent="0.25">
      <c r="A76" s="5"/>
      <c r="B76" s="6"/>
      <c r="C76" s="7"/>
      <c r="D76" s="7"/>
      <c r="E76" s="7"/>
      <c r="F76" s="7"/>
      <c r="G76" s="7"/>
      <c r="H76" s="13"/>
      <c r="I76" s="13">
        <f t="shared" si="34"/>
        <v>0</v>
      </c>
      <c r="J76" s="13">
        <f t="shared" ref="J76:K76" si="38">I76*6/100+I76</f>
        <v>0</v>
      </c>
      <c r="K76" s="13">
        <f t="shared" si="38"/>
        <v>0</v>
      </c>
    </row>
    <row r="77" spans="1:11" x14ac:dyDescent="0.25">
      <c r="A77" s="5"/>
      <c r="B77" s="6" t="s">
        <v>144</v>
      </c>
      <c r="C77" s="7"/>
      <c r="D77" s="7"/>
      <c r="E77" s="7"/>
      <c r="F77" s="7"/>
      <c r="G77" s="7"/>
      <c r="H77" s="13"/>
      <c r="I77" s="13">
        <f t="shared" si="34"/>
        <v>0</v>
      </c>
      <c r="J77" s="13">
        <f t="shared" ref="J77:K77" si="39">I77*6/100+I77</f>
        <v>0</v>
      </c>
      <c r="K77" s="13">
        <f t="shared" si="39"/>
        <v>0</v>
      </c>
    </row>
    <row r="78" spans="1:11" x14ac:dyDescent="0.25">
      <c r="A78" s="9"/>
      <c r="B78" s="10"/>
      <c r="C78" s="11"/>
      <c r="D78" s="11"/>
      <c r="E78" s="11"/>
      <c r="F78" s="11"/>
      <c r="G78" s="11"/>
      <c r="H78" s="13"/>
      <c r="I78" s="13">
        <f t="shared" si="34"/>
        <v>0</v>
      </c>
      <c r="J78" s="13">
        <f t="shared" ref="J78:K78" si="40">I78*6/100+I78</f>
        <v>0</v>
      </c>
      <c r="K78" s="13">
        <f t="shared" si="40"/>
        <v>0</v>
      </c>
    </row>
    <row r="79" spans="1:11" x14ac:dyDescent="0.25">
      <c r="A79" s="9" t="s">
        <v>789</v>
      </c>
      <c r="B79" s="10" t="s">
        <v>145</v>
      </c>
      <c r="C79" s="11">
        <v>152</v>
      </c>
      <c r="D79" s="11">
        <v>17.5</v>
      </c>
      <c r="E79" s="11">
        <v>96.25</v>
      </c>
      <c r="F79" s="11">
        <v>55.75</v>
      </c>
      <c r="G79" s="11">
        <v>63.32</v>
      </c>
      <c r="H79" s="13"/>
      <c r="I79" s="13">
        <f t="shared" si="34"/>
        <v>152</v>
      </c>
      <c r="J79" s="13">
        <f t="shared" ref="J79:K79" si="41">I79*6/100+I79</f>
        <v>161.12</v>
      </c>
      <c r="K79" s="13">
        <f t="shared" si="41"/>
        <v>170.78720000000001</v>
      </c>
    </row>
    <row r="80" spans="1:11" x14ac:dyDescent="0.25">
      <c r="A80" s="9" t="s">
        <v>790</v>
      </c>
      <c r="B80" s="10" t="s">
        <v>146</v>
      </c>
      <c r="C80" s="11">
        <v>67190</v>
      </c>
      <c r="D80" s="11">
        <v>1161.5999999999999</v>
      </c>
      <c r="E80" s="11">
        <v>15124.8</v>
      </c>
      <c r="F80" s="11">
        <v>52065.2</v>
      </c>
      <c r="G80" s="11">
        <v>22.51</v>
      </c>
      <c r="H80" s="13"/>
      <c r="I80" s="13">
        <f t="shared" si="34"/>
        <v>67190</v>
      </c>
      <c r="J80" s="13">
        <f t="shared" ref="J80:K80" si="42">I80*6/100+I80</f>
        <v>71221.399999999994</v>
      </c>
      <c r="K80" s="13">
        <f t="shared" si="42"/>
        <v>75494.683999999994</v>
      </c>
    </row>
    <row r="81" spans="1:11" x14ac:dyDescent="0.25">
      <c r="A81" s="9" t="s">
        <v>791</v>
      </c>
      <c r="B81" s="10" t="s">
        <v>147</v>
      </c>
      <c r="C81" s="11">
        <v>107691</v>
      </c>
      <c r="D81" s="11">
        <v>7210.07</v>
      </c>
      <c r="E81" s="11">
        <v>48705.69</v>
      </c>
      <c r="F81" s="11">
        <v>58985.31</v>
      </c>
      <c r="G81" s="11">
        <v>45.22</v>
      </c>
      <c r="H81" s="13"/>
      <c r="I81" s="13">
        <f t="shared" si="34"/>
        <v>107691</v>
      </c>
      <c r="J81" s="13">
        <f t="shared" ref="J81:K81" si="43">I81*6/100+I81</f>
        <v>114152.46</v>
      </c>
      <c r="K81" s="13">
        <f t="shared" si="43"/>
        <v>121001.6076</v>
      </c>
    </row>
    <row r="82" spans="1:11" x14ac:dyDescent="0.25">
      <c r="A82" s="9" t="s">
        <v>792</v>
      </c>
      <c r="B82" s="10" t="s">
        <v>148</v>
      </c>
      <c r="C82" s="11">
        <v>3569</v>
      </c>
      <c r="D82" s="11">
        <v>297.44</v>
      </c>
      <c r="E82" s="11">
        <v>1635.92</v>
      </c>
      <c r="F82" s="11">
        <v>1933.08</v>
      </c>
      <c r="G82" s="11">
        <v>45.83</v>
      </c>
      <c r="H82" s="13"/>
      <c r="I82" s="13">
        <f t="shared" si="34"/>
        <v>3569</v>
      </c>
      <c r="J82" s="13">
        <f t="shared" ref="J82:K82" si="44">I82*6/100+I82</f>
        <v>3783.14</v>
      </c>
      <c r="K82" s="13">
        <f t="shared" si="44"/>
        <v>4010.1284000000001</v>
      </c>
    </row>
    <row r="83" spans="1:11" x14ac:dyDescent="0.25">
      <c r="A83" s="9"/>
      <c r="B83" s="10"/>
      <c r="C83" s="11"/>
      <c r="D83" s="11"/>
      <c r="E83" s="11"/>
      <c r="F83" s="11"/>
      <c r="G83" s="11"/>
      <c r="H83" s="13"/>
      <c r="I83" s="13">
        <f t="shared" si="34"/>
        <v>0</v>
      </c>
      <c r="J83" s="13">
        <f t="shared" ref="J83:K83" si="45">I83*6/100+I83</f>
        <v>0</v>
      </c>
      <c r="K83" s="13">
        <f t="shared" si="45"/>
        <v>0</v>
      </c>
    </row>
    <row r="84" spans="1:11" x14ac:dyDescent="0.25">
      <c r="A84" s="5"/>
      <c r="B84" s="6" t="s">
        <v>149</v>
      </c>
      <c r="C84" s="7">
        <v>178602</v>
      </c>
      <c r="D84" s="7">
        <v>8686.61</v>
      </c>
      <c r="E84" s="7">
        <v>65562.66</v>
      </c>
      <c r="F84" s="7">
        <v>113039.34</v>
      </c>
      <c r="G84" s="7">
        <v>36.700000000000003</v>
      </c>
      <c r="H84" s="13">
        <f>SUM(H79:H82)</f>
        <v>0</v>
      </c>
      <c r="I84" s="13">
        <f t="shared" si="34"/>
        <v>178602</v>
      </c>
      <c r="J84" s="13">
        <f t="shared" ref="J84:K84" si="46">I84*6/100+I84</f>
        <v>189318.12</v>
      </c>
      <c r="K84" s="13">
        <f t="shared" si="46"/>
        <v>200677.2072</v>
      </c>
    </row>
    <row r="85" spans="1:11" x14ac:dyDescent="0.25">
      <c r="A85" s="5"/>
      <c r="B85" s="6"/>
      <c r="C85" s="7"/>
      <c r="D85" s="7"/>
      <c r="E85" s="7"/>
      <c r="F85" s="7"/>
      <c r="G85" s="7"/>
      <c r="H85" s="13"/>
      <c r="I85" s="13">
        <f t="shared" si="34"/>
        <v>0</v>
      </c>
      <c r="J85" s="13">
        <f t="shared" ref="J85:K85" si="47">I85*6/100+I85</f>
        <v>0</v>
      </c>
      <c r="K85" s="13">
        <f t="shared" si="47"/>
        <v>0</v>
      </c>
    </row>
    <row r="86" spans="1:11" x14ac:dyDescent="0.25">
      <c r="A86" s="5"/>
      <c r="B86" s="6" t="s">
        <v>150</v>
      </c>
      <c r="C86" s="7"/>
      <c r="D86" s="7"/>
      <c r="E86" s="7"/>
      <c r="F86" s="7"/>
      <c r="G86" s="7"/>
      <c r="H86" s="13"/>
      <c r="I86" s="13">
        <f t="shared" si="34"/>
        <v>0</v>
      </c>
      <c r="J86" s="13">
        <f t="shared" ref="J86:K86" si="48">I86*6/100+I86</f>
        <v>0</v>
      </c>
      <c r="K86" s="13">
        <f t="shared" si="48"/>
        <v>0</v>
      </c>
    </row>
    <row r="87" spans="1:11" x14ac:dyDescent="0.25">
      <c r="A87" s="9"/>
      <c r="B87" s="10"/>
      <c r="C87" s="11"/>
      <c r="D87" s="11"/>
      <c r="E87" s="11"/>
      <c r="F87" s="11"/>
      <c r="G87" s="11"/>
      <c r="H87" s="13"/>
      <c r="I87" s="13">
        <f t="shared" si="34"/>
        <v>0</v>
      </c>
      <c r="J87" s="13">
        <f t="shared" ref="J87:K87" si="49">I87*6/100+I87</f>
        <v>0</v>
      </c>
      <c r="K87" s="13">
        <f t="shared" si="49"/>
        <v>0</v>
      </c>
    </row>
    <row r="88" spans="1:11" x14ac:dyDescent="0.25">
      <c r="A88" s="9" t="s">
        <v>793</v>
      </c>
      <c r="B88" s="10" t="s">
        <v>151</v>
      </c>
      <c r="C88" s="11">
        <v>6280</v>
      </c>
      <c r="D88" s="11">
        <v>0</v>
      </c>
      <c r="E88" s="11">
        <v>0</v>
      </c>
      <c r="F88" s="11">
        <v>6280</v>
      </c>
      <c r="G88" s="11">
        <v>0</v>
      </c>
      <c r="H88" s="13"/>
      <c r="I88" s="13">
        <f t="shared" si="34"/>
        <v>6280</v>
      </c>
      <c r="J88" s="13">
        <f t="shared" ref="J88:K88" si="50">I88*6/100+I88</f>
        <v>6656.8</v>
      </c>
      <c r="K88" s="13">
        <f t="shared" si="50"/>
        <v>7056.2080000000005</v>
      </c>
    </row>
    <row r="89" spans="1:11" x14ac:dyDescent="0.25">
      <c r="A89" s="9" t="s">
        <v>794</v>
      </c>
      <c r="B89" s="10" t="s">
        <v>152</v>
      </c>
      <c r="C89" s="11">
        <v>6338</v>
      </c>
      <c r="D89" s="11">
        <v>0</v>
      </c>
      <c r="E89" s="11">
        <v>0</v>
      </c>
      <c r="F89" s="11">
        <v>6338</v>
      </c>
      <c r="G89" s="11">
        <v>0</v>
      </c>
      <c r="H89" s="13"/>
      <c r="I89" s="13">
        <f t="shared" si="34"/>
        <v>6338</v>
      </c>
      <c r="J89" s="13">
        <f t="shared" ref="J89:K89" si="51">I89*6/100+I89</f>
        <v>6718.28</v>
      </c>
      <c r="K89" s="13">
        <f t="shared" si="51"/>
        <v>7121.3768</v>
      </c>
    </row>
    <row r="90" spans="1:11" x14ac:dyDescent="0.25">
      <c r="A90" s="9" t="s">
        <v>795</v>
      </c>
      <c r="B90" s="10" t="s">
        <v>153</v>
      </c>
      <c r="C90" s="11">
        <v>8764</v>
      </c>
      <c r="D90" s="11">
        <v>0</v>
      </c>
      <c r="E90" s="11">
        <v>0</v>
      </c>
      <c r="F90" s="11">
        <v>8764</v>
      </c>
      <c r="G90" s="11">
        <v>0</v>
      </c>
      <c r="H90" s="13"/>
      <c r="I90" s="13">
        <f t="shared" si="34"/>
        <v>8764</v>
      </c>
      <c r="J90" s="13">
        <f t="shared" ref="J90:K90" si="52">I90*6/100+I90</f>
        <v>9289.84</v>
      </c>
      <c r="K90" s="13">
        <f t="shared" si="52"/>
        <v>9847.2304000000004</v>
      </c>
    </row>
    <row r="91" spans="1:11" x14ac:dyDescent="0.25">
      <c r="A91" s="9"/>
      <c r="B91" s="10"/>
      <c r="C91" s="11"/>
      <c r="D91" s="11"/>
      <c r="E91" s="11"/>
      <c r="F91" s="11"/>
      <c r="G91" s="11"/>
      <c r="H91" s="13"/>
      <c r="I91" s="13">
        <f t="shared" si="34"/>
        <v>0</v>
      </c>
      <c r="J91" s="13">
        <f t="shared" ref="J91:K91" si="53">I91*6/100+I91</f>
        <v>0</v>
      </c>
      <c r="K91" s="13">
        <f t="shared" si="53"/>
        <v>0</v>
      </c>
    </row>
    <row r="92" spans="1:11" x14ac:dyDescent="0.25">
      <c r="A92" s="5"/>
      <c r="B92" s="6" t="s">
        <v>154</v>
      </c>
      <c r="C92" s="7">
        <v>21382</v>
      </c>
      <c r="D92" s="7">
        <v>0</v>
      </c>
      <c r="E92" s="7">
        <v>0</v>
      </c>
      <c r="F92" s="7">
        <v>21382</v>
      </c>
      <c r="G92" s="7">
        <v>0</v>
      </c>
      <c r="H92" s="13">
        <f>SUM(H88:H90)</f>
        <v>0</v>
      </c>
      <c r="I92" s="13">
        <f t="shared" si="34"/>
        <v>21382</v>
      </c>
      <c r="J92" s="13">
        <f t="shared" ref="J92:K92" si="54">I92*6/100+I92</f>
        <v>22664.92</v>
      </c>
      <c r="K92" s="13">
        <f t="shared" si="54"/>
        <v>24024.815199999997</v>
      </c>
    </row>
    <row r="93" spans="1:11" x14ac:dyDescent="0.25">
      <c r="A93" s="5"/>
      <c r="B93" s="6"/>
      <c r="C93" s="7"/>
      <c r="D93" s="7"/>
      <c r="E93" s="7"/>
      <c r="F93" s="7"/>
      <c r="G93" s="7"/>
      <c r="H93" s="13"/>
      <c r="I93" s="13">
        <f t="shared" si="34"/>
        <v>0</v>
      </c>
      <c r="J93" s="13">
        <f t="shared" ref="J93:K93" si="55">I93*6/100+I93</f>
        <v>0</v>
      </c>
      <c r="K93" s="13">
        <f t="shared" si="55"/>
        <v>0</v>
      </c>
    </row>
    <row r="94" spans="1:11" x14ac:dyDescent="0.25">
      <c r="A94" s="5"/>
      <c r="B94" s="6" t="s">
        <v>155</v>
      </c>
      <c r="C94" s="7">
        <v>788631</v>
      </c>
      <c r="D94" s="7">
        <v>49594.94</v>
      </c>
      <c r="E94" s="7">
        <v>326049.93</v>
      </c>
      <c r="F94" s="7">
        <v>462581.07</v>
      </c>
      <c r="G94" s="7">
        <v>41.34</v>
      </c>
      <c r="H94" s="13">
        <f>H75+H84+H92</f>
        <v>0</v>
      </c>
      <c r="I94" s="13">
        <f t="shared" si="34"/>
        <v>788631</v>
      </c>
      <c r="J94" s="13">
        <f t="shared" ref="J94:K94" si="56">I94*6/100+I94</f>
        <v>835948.86</v>
      </c>
      <c r="K94" s="13">
        <f t="shared" si="56"/>
        <v>886105.7916</v>
      </c>
    </row>
    <row r="95" spans="1:11" x14ac:dyDescent="0.25">
      <c r="A95" s="5"/>
      <c r="B95" s="6"/>
      <c r="C95" s="7"/>
      <c r="D95" s="7"/>
      <c r="E95" s="7"/>
      <c r="F95" s="7"/>
      <c r="G95" s="7"/>
      <c r="H95" s="13"/>
      <c r="I95" s="13">
        <f t="shared" si="34"/>
        <v>0</v>
      </c>
      <c r="J95" s="13">
        <f t="shared" ref="J95:K95" si="57">I95*6/100+I95</f>
        <v>0</v>
      </c>
      <c r="K95" s="13">
        <f t="shared" si="57"/>
        <v>0</v>
      </c>
    </row>
    <row r="96" spans="1:11" x14ac:dyDescent="0.25">
      <c r="A96" s="5"/>
      <c r="B96" s="6" t="s">
        <v>156</v>
      </c>
      <c r="C96" s="7">
        <v>1907959</v>
      </c>
      <c r="D96" s="7">
        <v>118236.13</v>
      </c>
      <c r="E96" s="7">
        <v>531973.5</v>
      </c>
      <c r="F96" s="7">
        <v>1375985.5</v>
      </c>
      <c r="G96" s="7">
        <v>27.88</v>
      </c>
      <c r="H96" s="13">
        <f>H63+H94</f>
        <v>0</v>
      </c>
      <c r="I96" s="13">
        <f t="shared" si="34"/>
        <v>1907959</v>
      </c>
      <c r="J96" s="13">
        <f t="shared" ref="J96:K96" si="58">I96*6/100+I96</f>
        <v>2022436.54</v>
      </c>
      <c r="K96" s="13">
        <f t="shared" si="58"/>
        <v>2143782.7324000001</v>
      </c>
    </row>
    <row r="97" spans="1:11" x14ac:dyDescent="0.25">
      <c r="A97" s="5"/>
      <c r="B97" s="6"/>
      <c r="C97" s="7"/>
      <c r="D97" s="7"/>
      <c r="E97" s="7"/>
      <c r="F97" s="7"/>
      <c r="G97" s="7"/>
      <c r="H97" s="13"/>
      <c r="I97" s="13">
        <f t="shared" si="34"/>
        <v>0</v>
      </c>
      <c r="J97" s="13">
        <f t="shared" ref="J97:K97" si="59">I97*6/100+I97</f>
        <v>0</v>
      </c>
      <c r="K97" s="13">
        <f t="shared" si="59"/>
        <v>0</v>
      </c>
    </row>
    <row r="98" spans="1:11" x14ac:dyDescent="0.25">
      <c r="A98" s="5"/>
      <c r="B98" s="6" t="s">
        <v>186</v>
      </c>
      <c r="C98" s="7"/>
      <c r="D98" s="7"/>
      <c r="E98" s="7"/>
      <c r="F98" s="7"/>
      <c r="G98" s="7"/>
      <c r="H98" s="13"/>
      <c r="I98" s="13">
        <f t="shared" si="34"/>
        <v>0</v>
      </c>
      <c r="J98" s="13">
        <f t="shared" ref="J98:K98" si="60">I98*6/100+I98</f>
        <v>0</v>
      </c>
      <c r="K98" s="13">
        <f t="shared" si="60"/>
        <v>0</v>
      </c>
    </row>
    <row r="99" spans="1:11" x14ac:dyDescent="0.25">
      <c r="A99" s="5"/>
      <c r="B99" s="6" t="s">
        <v>187</v>
      </c>
      <c r="C99" s="7"/>
      <c r="D99" s="7"/>
      <c r="E99" s="7"/>
      <c r="F99" s="7"/>
      <c r="G99" s="7"/>
      <c r="H99" s="13"/>
      <c r="I99" s="13">
        <f t="shared" si="34"/>
        <v>0</v>
      </c>
      <c r="J99" s="13">
        <f t="shared" ref="J99:K99" si="61">I99*6/100+I99</f>
        <v>0</v>
      </c>
      <c r="K99" s="13">
        <f t="shared" si="61"/>
        <v>0</v>
      </c>
    </row>
    <row r="100" spans="1:11" x14ac:dyDescent="0.25">
      <c r="A100" s="9"/>
      <c r="B100" s="10"/>
      <c r="C100" s="11"/>
      <c r="D100" s="11"/>
      <c r="E100" s="11"/>
      <c r="F100" s="11"/>
      <c r="G100" s="11"/>
      <c r="H100" s="13"/>
      <c r="I100" s="13">
        <f t="shared" si="34"/>
        <v>0</v>
      </c>
      <c r="J100" s="13">
        <f t="shared" ref="J100:K100" si="62">I100*6/100+I100</f>
        <v>0</v>
      </c>
      <c r="K100" s="13">
        <f t="shared" si="62"/>
        <v>0</v>
      </c>
    </row>
    <row r="101" spans="1:11" s="18" customFormat="1" x14ac:dyDescent="0.25">
      <c r="A101" s="15" t="s">
        <v>796</v>
      </c>
      <c r="B101" s="16" t="s">
        <v>192</v>
      </c>
      <c r="C101" s="17">
        <v>800000</v>
      </c>
      <c r="D101" s="17">
        <v>0</v>
      </c>
      <c r="E101" s="17">
        <v>587391.30000000005</v>
      </c>
      <c r="F101" s="17">
        <v>212608.7</v>
      </c>
      <c r="G101" s="17">
        <v>73.42</v>
      </c>
      <c r="H101" s="76">
        <v>500000</v>
      </c>
      <c r="I101" s="19">
        <f t="shared" si="34"/>
        <v>1300000</v>
      </c>
      <c r="J101" s="19">
        <v>800000</v>
      </c>
      <c r="K101" s="19">
        <f t="shared" ref="K101" si="63">J101*6/100+J101</f>
        <v>848000</v>
      </c>
    </row>
    <row r="102" spans="1:11" x14ac:dyDescent="0.25">
      <c r="A102" s="9"/>
      <c r="B102" s="10"/>
      <c r="C102" s="11"/>
      <c r="D102" s="11"/>
      <c r="E102" s="11"/>
      <c r="F102" s="11"/>
      <c r="G102" s="11"/>
      <c r="H102" s="13"/>
      <c r="I102" s="13">
        <f t="shared" si="34"/>
        <v>0</v>
      </c>
      <c r="J102" s="13">
        <f t="shared" ref="J102:K102" si="64">I102*6/100+I102</f>
        <v>0</v>
      </c>
      <c r="K102" s="13">
        <f t="shared" si="64"/>
        <v>0</v>
      </c>
    </row>
    <row r="103" spans="1:11" s="70" customFormat="1" x14ac:dyDescent="0.25">
      <c r="A103" s="5"/>
      <c r="B103" s="6" t="s">
        <v>196</v>
      </c>
      <c r="C103" s="7">
        <v>800000</v>
      </c>
      <c r="D103" s="7">
        <v>0</v>
      </c>
      <c r="E103" s="7">
        <v>587391.30000000005</v>
      </c>
      <c r="F103" s="7">
        <v>212608.7</v>
      </c>
      <c r="G103" s="7">
        <v>73.42</v>
      </c>
      <c r="H103" s="12">
        <f>H101</f>
        <v>500000</v>
      </c>
      <c r="I103" s="12">
        <f t="shared" si="34"/>
        <v>1300000</v>
      </c>
      <c r="J103" s="12">
        <f t="shared" ref="J103:K103" si="65">I103*6/100+I103</f>
        <v>1378000</v>
      </c>
      <c r="K103" s="12">
        <f t="shared" si="65"/>
        <v>1460680</v>
      </c>
    </row>
    <row r="104" spans="1:11" x14ac:dyDescent="0.25">
      <c r="A104" s="5"/>
      <c r="B104" s="6"/>
      <c r="C104" s="7"/>
      <c r="D104" s="7"/>
      <c r="E104" s="7"/>
      <c r="F104" s="7"/>
      <c r="G104" s="7"/>
      <c r="H104" s="13"/>
      <c r="I104" s="13">
        <f t="shared" si="34"/>
        <v>0</v>
      </c>
      <c r="J104" s="13">
        <f t="shared" ref="J104:K104" si="66">I104*6/100+I104</f>
        <v>0</v>
      </c>
      <c r="K104" s="13">
        <f t="shared" si="66"/>
        <v>0</v>
      </c>
    </row>
    <row r="105" spans="1:11" x14ac:dyDescent="0.25">
      <c r="A105" s="5"/>
      <c r="B105" s="6" t="s">
        <v>197</v>
      </c>
      <c r="C105" s="7"/>
      <c r="D105" s="7"/>
      <c r="E105" s="7"/>
      <c r="F105" s="7"/>
      <c r="G105" s="7"/>
      <c r="H105" s="13"/>
      <c r="I105" s="13">
        <f t="shared" si="34"/>
        <v>0</v>
      </c>
      <c r="J105" s="13">
        <f t="shared" ref="J105:K105" si="67">I105*6/100+I105</f>
        <v>0</v>
      </c>
      <c r="K105" s="13">
        <f t="shared" si="67"/>
        <v>0</v>
      </c>
    </row>
    <row r="106" spans="1:11" x14ac:dyDescent="0.25">
      <c r="A106" s="5"/>
      <c r="B106" s="6"/>
      <c r="C106" s="7"/>
      <c r="D106" s="7"/>
      <c r="E106" s="7"/>
      <c r="F106" s="7"/>
      <c r="G106" s="7"/>
      <c r="H106" s="13"/>
      <c r="I106" s="13">
        <f t="shared" si="34"/>
        <v>0</v>
      </c>
      <c r="J106" s="13">
        <f t="shared" ref="J106:K106" si="68">I106*6/100+I106</f>
        <v>0</v>
      </c>
      <c r="K106" s="13">
        <f t="shared" si="68"/>
        <v>0</v>
      </c>
    </row>
    <row r="107" spans="1:11" x14ac:dyDescent="0.25">
      <c r="A107" s="9" t="s">
        <v>797</v>
      </c>
      <c r="B107" s="10" t="s">
        <v>198</v>
      </c>
      <c r="C107" s="11">
        <v>2500000</v>
      </c>
      <c r="D107" s="11">
        <v>-361233.8</v>
      </c>
      <c r="E107" s="11">
        <v>1146933</v>
      </c>
      <c r="F107" s="11">
        <v>1353067</v>
      </c>
      <c r="G107" s="11">
        <v>45.87</v>
      </c>
      <c r="H107" s="13"/>
      <c r="I107" s="13">
        <f t="shared" si="34"/>
        <v>2500000</v>
      </c>
      <c r="J107" s="13">
        <f t="shared" ref="J107:K107" si="69">I107*6/100+I107</f>
        <v>2650000</v>
      </c>
      <c r="K107" s="13">
        <f t="shared" si="69"/>
        <v>2809000</v>
      </c>
    </row>
    <row r="108" spans="1:11" x14ac:dyDescent="0.25">
      <c r="A108" s="9"/>
      <c r="B108" s="10"/>
      <c r="C108" s="11"/>
      <c r="D108" s="11"/>
      <c r="E108" s="11"/>
      <c r="F108" s="11"/>
      <c r="G108" s="11"/>
      <c r="H108" s="13"/>
      <c r="I108" s="13">
        <f t="shared" si="34"/>
        <v>0</v>
      </c>
      <c r="J108" s="13">
        <f t="shared" ref="J108:K108" si="70">I108*6/100+I108</f>
        <v>0</v>
      </c>
      <c r="K108" s="13">
        <f t="shared" si="70"/>
        <v>0</v>
      </c>
    </row>
    <row r="109" spans="1:11" s="70" customFormat="1" x14ac:dyDescent="0.25">
      <c r="A109" s="5"/>
      <c r="B109" s="6" t="s">
        <v>204</v>
      </c>
      <c r="C109" s="7">
        <v>2500000</v>
      </c>
      <c r="D109" s="7">
        <v>-361233.8</v>
      </c>
      <c r="E109" s="7">
        <v>1146933</v>
      </c>
      <c r="F109" s="7">
        <v>1353067</v>
      </c>
      <c r="G109" s="7">
        <v>45.87</v>
      </c>
      <c r="H109" s="12">
        <f>H107</f>
        <v>0</v>
      </c>
      <c r="I109" s="12">
        <f t="shared" si="34"/>
        <v>2500000</v>
      </c>
      <c r="J109" s="12">
        <f t="shared" ref="J109:K109" si="71">I109*6/100+I109</f>
        <v>2650000</v>
      </c>
      <c r="K109" s="12">
        <f t="shared" si="71"/>
        <v>2809000</v>
      </c>
    </row>
    <row r="110" spans="1:11" x14ac:dyDescent="0.25">
      <c r="A110" s="5"/>
      <c r="B110" s="6"/>
      <c r="C110" s="7"/>
      <c r="D110" s="7"/>
      <c r="E110" s="7"/>
      <c r="F110" s="7"/>
      <c r="G110" s="7"/>
      <c r="H110" s="13"/>
      <c r="I110" s="13"/>
      <c r="J110" s="13"/>
      <c r="K110" s="13"/>
    </row>
    <row r="111" spans="1:11" x14ac:dyDescent="0.25">
      <c r="A111" s="5"/>
      <c r="B111" s="6" t="s">
        <v>205</v>
      </c>
      <c r="C111" s="7"/>
      <c r="D111" s="7"/>
      <c r="E111" s="7"/>
      <c r="F111" s="7"/>
      <c r="G111" s="7"/>
      <c r="H111" s="13"/>
      <c r="I111" s="13"/>
      <c r="J111" s="13"/>
      <c r="K111" s="13"/>
    </row>
    <row r="112" spans="1:11" x14ac:dyDescent="0.25">
      <c r="A112" s="9"/>
      <c r="B112" s="10"/>
      <c r="C112" s="11"/>
      <c r="D112" s="11"/>
      <c r="E112" s="11"/>
      <c r="F112" s="11"/>
      <c r="G112" s="11"/>
      <c r="H112" s="13"/>
      <c r="I112" s="13"/>
      <c r="J112" s="13"/>
      <c r="K112" s="13"/>
    </row>
    <row r="113" spans="1:11" x14ac:dyDescent="0.25">
      <c r="A113" s="9" t="s">
        <v>798</v>
      </c>
      <c r="B113" s="10" t="s">
        <v>206</v>
      </c>
      <c r="C113" s="11">
        <v>500000</v>
      </c>
      <c r="D113" s="11">
        <v>0</v>
      </c>
      <c r="E113" s="11">
        <v>0</v>
      </c>
      <c r="F113" s="11">
        <v>500000</v>
      </c>
      <c r="G113" s="11">
        <v>0</v>
      </c>
      <c r="H113" s="13"/>
      <c r="I113" s="13">
        <f t="shared" si="34"/>
        <v>500000</v>
      </c>
      <c r="J113" s="13">
        <f t="shared" ref="J113:K113" si="72">I113*6/100+I113</f>
        <v>530000</v>
      </c>
      <c r="K113" s="13">
        <f t="shared" si="72"/>
        <v>561800</v>
      </c>
    </row>
    <row r="114" spans="1:11" x14ac:dyDescent="0.25">
      <c r="A114" s="9"/>
      <c r="B114" s="10"/>
      <c r="C114" s="11"/>
      <c r="D114" s="11"/>
      <c r="E114" s="11"/>
      <c r="F114" s="11"/>
      <c r="G114" s="11"/>
      <c r="H114" s="13"/>
      <c r="I114" s="13"/>
      <c r="J114" s="13"/>
      <c r="K114" s="13"/>
    </row>
    <row r="115" spans="1:11" s="70" customFormat="1" x14ac:dyDescent="0.25">
      <c r="A115" s="5"/>
      <c r="B115" s="6" t="s">
        <v>216</v>
      </c>
      <c r="C115" s="7">
        <v>500000</v>
      </c>
      <c r="D115" s="7">
        <v>0</v>
      </c>
      <c r="E115" s="7">
        <v>0</v>
      </c>
      <c r="F115" s="7">
        <v>500000</v>
      </c>
      <c r="G115" s="7">
        <v>0</v>
      </c>
      <c r="H115" s="12">
        <f>H113</f>
        <v>0</v>
      </c>
      <c r="I115" s="12">
        <f t="shared" si="34"/>
        <v>500000</v>
      </c>
      <c r="J115" s="12">
        <f t="shared" ref="J115:K115" si="73">I115*6/100+I115</f>
        <v>530000</v>
      </c>
      <c r="K115" s="12">
        <f t="shared" si="73"/>
        <v>561800</v>
      </c>
    </row>
    <row r="116" spans="1:11" s="70" customFormat="1" x14ac:dyDescent="0.25">
      <c r="A116" s="5"/>
      <c r="B116" s="6"/>
      <c r="C116" s="7"/>
      <c r="D116" s="7"/>
      <c r="E116" s="7"/>
      <c r="F116" s="7"/>
      <c r="G116" s="7"/>
      <c r="H116" s="12"/>
      <c r="I116" s="12"/>
      <c r="J116" s="12"/>
      <c r="K116" s="12"/>
    </row>
    <row r="117" spans="1:11" s="70" customFormat="1" x14ac:dyDescent="0.25">
      <c r="A117" s="5"/>
      <c r="B117" s="6" t="s">
        <v>217</v>
      </c>
      <c r="C117" s="7">
        <v>3800000</v>
      </c>
      <c r="D117" s="7">
        <v>-361233.8</v>
      </c>
      <c r="E117" s="7">
        <v>1734324.3</v>
      </c>
      <c r="F117" s="7">
        <v>2065675.7</v>
      </c>
      <c r="G117" s="7">
        <v>45.64</v>
      </c>
      <c r="H117" s="12">
        <f>H103+H109+H115</f>
        <v>500000</v>
      </c>
      <c r="I117" s="12">
        <f t="shared" si="34"/>
        <v>4300000</v>
      </c>
      <c r="J117" s="12">
        <f>J103+J109+J115</f>
        <v>4558000</v>
      </c>
      <c r="K117" s="12">
        <f>K103+K109+K115</f>
        <v>4831480</v>
      </c>
    </row>
    <row r="118" spans="1:11" s="70" customFormat="1" x14ac:dyDescent="0.25">
      <c r="A118" s="5"/>
      <c r="B118" s="6"/>
      <c r="C118" s="7"/>
      <c r="D118" s="7"/>
      <c r="E118" s="7"/>
      <c r="F118" s="7"/>
      <c r="G118" s="7"/>
      <c r="H118" s="12"/>
      <c r="I118" s="12"/>
      <c r="J118" s="12"/>
      <c r="K118" s="12"/>
    </row>
    <row r="119" spans="1:11" x14ac:dyDescent="0.25">
      <c r="A119" s="5"/>
      <c r="B119" s="6" t="s">
        <v>218</v>
      </c>
      <c r="C119" s="7"/>
      <c r="D119" s="7"/>
      <c r="E119" s="7"/>
      <c r="F119" s="7"/>
      <c r="G119" s="7"/>
      <c r="H119" s="13"/>
      <c r="I119" s="13"/>
      <c r="J119" s="13"/>
      <c r="K119" s="13"/>
    </row>
    <row r="120" spans="1:11" x14ac:dyDescent="0.25">
      <c r="A120" s="9"/>
      <c r="B120" s="10"/>
      <c r="C120" s="11"/>
      <c r="D120" s="11"/>
      <c r="E120" s="11"/>
      <c r="F120" s="11"/>
      <c r="G120" s="11"/>
      <c r="H120" s="13"/>
      <c r="I120" s="13"/>
      <c r="J120" s="13"/>
      <c r="K120" s="13"/>
    </row>
    <row r="121" spans="1:11" x14ac:dyDescent="0.25">
      <c r="A121" s="9" t="s">
        <v>799</v>
      </c>
      <c r="B121" s="10" t="s">
        <v>220</v>
      </c>
      <c r="C121" s="11">
        <v>52650</v>
      </c>
      <c r="D121" s="11">
        <v>10000</v>
      </c>
      <c r="E121" s="11">
        <v>43142.61</v>
      </c>
      <c r="F121" s="11">
        <v>9507.39</v>
      </c>
      <c r="G121" s="11">
        <v>81.94</v>
      </c>
      <c r="H121" s="13"/>
      <c r="I121" s="13">
        <f t="shared" si="34"/>
        <v>52650</v>
      </c>
      <c r="J121" s="13">
        <f t="shared" ref="J121:K121" si="74">I121*6/100+I121</f>
        <v>55809</v>
      </c>
      <c r="K121" s="13">
        <f t="shared" si="74"/>
        <v>59157.54</v>
      </c>
    </row>
    <row r="122" spans="1:11" x14ac:dyDescent="0.25">
      <c r="A122" s="9" t="s">
        <v>800</v>
      </c>
      <c r="B122" s="10" t="s">
        <v>231</v>
      </c>
      <c r="C122" s="11">
        <v>2000</v>
      </c>
      <c r="D122" s="11">
        <v>0</v>
      </c>
      <c r="E122" s="11">
        <v>0</v>
      </c>
      <c r="F122" s="11">
        <v>2000</v>
      </c>
      <c r="G122" s="11">
        <v>0</v>
      </c>
      <c r="H122" s="13"/>
      <c r="I122" s="13">
        <f t="shared" si="34"/>
        <v>2000</v>
      </c>
      <c r="J122" s="13">
        <f t="shared" ref="J122:K122" si="75">I122*6/100+I122</f>
        <v>2120</v>
      </c>
      <c r="K122" s="13">
        <f t="shared" si="75"/>
        <v>2247.1999999999998</v>
      </c>
    </row>
    <row r="123" spans="1:11" s="18" customFormat="1" x14ac:dyDescent="0.25">
      <c r="A123" s="15" t="s">
        <v>801</v>
      </c>
      <c r="B123" s="16" t="s">
        <v>241</v>
      </c>
      <c r="C123" s="17">
        <v>303000</v>
      </c>
      <c r="D123" s="17">
        <v>0</v>
      </c>
      <c r="E123" s="17">
        <v>0</v>
      </c>
      <c r="F123" s="17">
        <v>303000</v>
      </c>
      <c r="G123" s="17">
        <v>0</v>
      </c>
      <c r="H123" s="19">
        <f>106449+75000</f>
        <v>181449</v>
      </c>
      <c r="I123" s="19">
        <f t="shared" si="34"/>
        <v>484449</v>
      </c>
      <c r="J123" s="19">
        <f t="shared" ref="J123:K123" si="76">I123*6/100+I123</f>
        <v>513515.94</v>
      </c>
      <c r="K123" s="19">
        <f t="shared" si="76"/>
        <v>544326.89639999997</v>
      </c>
    </row>
    <row r="124" spans="1:11" x14ac:dyDescent="0.25">
      <c r="A124" s="9" t="s">
        <v>802</v>
      </c>
      <c r="B124" s="10" t="s">
        <v>243</v>
      </c>
      <c r="C124" s="11">
        <v>125188</v>
      </c>
      <c r="D124" s="11">
        <v>982.7</v>
      </c>
      <c r="E124" s="11">
        <v>4342.0600000000004</v>
      </c>
      <c r="F124" s="11">
        <v>120845.94</v>
      </c>
      <c r="G124" s="11">
        <v>3.46</v>
      </c>
      <c r="H124" s="13"/>
      <c r="I124" s="13">
        <f t="shared" si="34"/>
        <v>125188</v>
      </c>
      <c r="J124" s="13">
        <f t="shared" ref="J124:K124" si="77">I124*6/100+I124</f>
        <v>132699.28</v>
      </c>
      <c r="K124" s="13">
        <f t="shared" si="77"/>
        <v>140661.23679999998</v>
      </c>
    </row>
    <row r="125" spans="1:11" x14ac:dyDescent="0.25">
      <c r="A125" s="9" t="s">
        <v>803</v>
      </c>
      <c r="B125" s="10" t="s">
        <v>244</v>
      </c>
      <c r="C125" s="11">
        <v>363026</v>
      </c>
      <c r="D125" s="11">
        <v>4658.7</v>
      </c>
      <c r="E125" s="11">
        <v>12949.49</v>
      </c>
      <c r="F125" s="11">
        <v>350076.51</v>
      </c>
      <c r="G125" s="11">
        <v>3.56</v>
      </c>
      <c r="H125" s="13"/>
      <c r="I125" s="13">
        <f t="shared" si="34"/>
        <v>363026</v>
      </c>
      <c r="J125" s="13">
        <f t="shared" ref="J125:K125" si="78">I125*6/100+I125</f>
        <v>384807.56</v>
      </c>
      <c r="K125" s="13">
        <f t="shared" si="78"/>
        <v>407896.01360000001</v>
      </c>
    </row>
    <row r="126" spans="1:11" x14ac:dyDescent="0.25">
      <c r="A126" s="9" t="s">
        <v>804</v>
      </c>
      <c r="B126" s="10" t="s">
        <v>244</v>
      </c>
      <c r="C126" s="11">
        <v>324357</v>
      </c>
      <c r="D126" s="11">
        <v>37904.550000000003</v>
      </c>
      <c r="E126" s="11">
        <v>52536.55</v>
      </c>
      <c r="F126" s="11">
        <v>271820.45</v>
      </c>
      <c r="G126" s="11">
        <v>16.190000000000001</v>
      </c>
      <c r="H126" s="13"/>
      <c r="I126" s="13">
        <f t="shared" si="34"/>
        <v>324357</v>
      </c>
      <c r="J126" s="13">
        <f t="shared" ref="J126:K126" si="79">I126*6/100+I126</f>
        <v>343818.42</v>
      </c>
      <c r="K126" s="13">
        <f t="shared" si="79"/>
        <v>364447.52519999997</v>
      </c>
    </row>
    <row r="127" spans="1:11" x14ac:dyDescent="0.25">
      <c r="A127" s="9" t="s">
        <v>805</v>
      </c>
      <c r="B127" s="10" t="s">
        <v>245</v>
      </c>
      <c r="C127" s="11">
        <v>40000</v>
      </c>
      <c r="D127" s="11">
        <v>0</v>
      </c>
      <c r="E127" s="11">
        <v>0</v>
      </c>
      <c r="F127" s="11">
        <v>40000</v>
      </c>
      <c r="G127" s="11">
        <v>0</v>
      </c>
      <c r="H127" s="13"/>
      <c r="I127" s="13">
        <f t="shared" si="34"/>
        <v>40000</v>
      </c>
      <c r="J127" s="13">
        <f t="shared" ref="J127:K127" si="80">I127*6/100+I127</f>
        <v>42400</v>
      </c>
      <c r="K127" s="13">
        <f t="shared" si="80"/>
        <v>44944</v>
      </c>
    </row>
    <row r="128" spans="1:11" x14ac:dyDescent="0.25">
      <c r="A128" s="9"/>
      <c r="B128" s="10"/>
      <c r="C128" s="11"/>
      <c r="D128" s="11"/>
      <c r="E128" s="11"/>
      <c r="F128" s="11"/>
      <c r="G128" s="11"/>
      <c r="H128" s="13"/>
      <c r="I128" s="13"/>
      <c r="J128" s="13"/>
      <c r="K128" s="13"/>
    </row>
    <row r="129" spans="1:11" s="70" customFormat="1" x14ac:dyDescent="0.25">
      <c r="A129" s="5"/>
      <c r="B129" s="6" t="s">
        <v>250</v>
      </c>
      <c r="C129" s="7">
        <v>1210221</v>
      </c>
      <c r="D129" s="7">
        <v>53545.95</v>
      </c>
      <c r="E129" s="7">
        <v>112970.71</v>
      </c>
      <c r="F129" s="7">
        <v>1097250.29</v>
      </c>
      <c r="G129" s="7">
        <v>9.33</v>
      </c>
      <c r="H129" s="12">
        <f>SUM(H121:H127)</f>
        <v>181449</v>
      </c>
      <c r="I129" s="12">
        <f t="shared" si="34"/>
        <v>1391670</v>
      </c>
      <c r="J129" s="12">
        <f>SUM(J121:J127)</f>
        <v>1475170.2</v>
      </c>
      <c r="K129" s="12">
        <f>SUM(K121:K127)</f>
        <v>1563680.412</v>
      </c>
    </row>
    <row r="130" spans="1:11" x14ac:dyDescent="0.25">
      <c r="A130" s="9"/>
      <c r="B130" s="10"/>
      <c r="C130" s="11"/>
      <c r="D130" s="11"/>
      <c r="E130" s="11"/>
      <c r="F130" s="11"/>
      <c r="G130" s="11"/>
      <c r="H130" s="13"/>
      <c r="I130" s="13"/>
      <c r="J130" s="13"/>
      <c r="K130" s="13"/>
    </row>
    <row r="131" spans="1:11" x14ac:dyDescent="0.25">
      <c r="A131" s="5"/>
      <c r="B131" s="6" t="s">
        <v>266</v>
      </c>
      <c r="C131" s="7"/>
      <c r="D131" s="7"/>
      <c r="E131" s="7"/>
      <c r="F131" s="7"/>
      <c r="G131" s="7"/>
      <c r="H131" s="13"/>
      <c r="I131" s="13"/>
      <c r="J131" s="13"/>
      <c r="K131" s="13"/>
    </row>
    <row r="132" spans="1:11" x14ac:dyDescent="0.25">
      <c r="A132" s="9"/>
      <c r="B132" s="10"/>
      <c r="C132" s="11"/>
      <c r="D132" s="11"/>
      <c r="E132" s="11"/>
      <c r="F132" s="11"/>
      <c r="G132" s="11"/>
      <c r="H132" s="13"/>
      <c r="I132" s="13"/>
      <c r="J132" s="13"/>
      <c r="K132" s="13"/>
    </row>
    <row r="133" spans="1:11" x14ac:dyDescent="0.25">
      <c r="A133" s="9" t="s">
        <v>806</v>
      </c>
      <c r="B133" s="10" t="s">
        <v>274</v>
      </c>
      <c r="C133" s="11">
        <v>0</v>
      </c>
      <c r="D133" s="11">
        <v>0</v>
      </c>
      <c r="E133" s="11">
        <v>1687.67</v>
      </c>
      <c r="F133" s="11">
        <v>-1687.67</v>
      </c>
      <c r="G133" s="11">
        <v>0</v>
      </c>
      <c r="H133" s="13"/>
      <c r="I133" s="13">
        <f t="shared" si="34"/>
        <v>0</v>
      </c>
      <c r="J133" s="13">
        <f t="shared" ref="J133:K133" si="81">I133*6/100+I133</f>
        <v>0</v>
      </c>
      <c r="K133" s="13">
        <f t="shared" si="81"/>
        <v>0</v>
      </c>
    </row>
    <row r="134" spans="1:11" x14ac:dyDescent="0.25">
      <c r="A134" s="9"/>
      <c r="B134" s="10"/>
      <c r="C134" s="11"/>
      <c r="D134" s="11"/>
      <c r="E134" s="11"/>
      <c r="F134" s="11"/>
      <c r="G134" s="11"/>
      <c r="H134" s="13"/>
      <c r="I134" s="13"/>
      <c r="J134" s="13"/>
      <c r="K134" s="13"/>
    </row>
    <row r="135" spans="1:11" s="70" customFormat="1" x14ac:dyDescent="0.25">
      <c r="A135" s="5"/>
      <c r="B135" s="6" t="s">
        <v>280</v>
      </c>
      <c r="C135" s="7">
        <v>0</v>
      </c>
      <c r="D135" s="7">
        <v>0</v>
      </c>
      <c r="E135" s="7">
        <v>1687.67</v>
      </c>
      <c r="F135" s="7">
        <v>-1687.67</v>
      </c>
      <c r="G135" s="7">
        <v>0</v>
      </c>
      <c r="H135" s="12">
        <f>H133</f>
        <v>0</v>
      </c>
      <c r="I135" s="12">
        <f t="shared" si="34"/>
        <v>0</v>
      </c>
      <c r="J135" s="12">
        <f t="shared" ref="J135:K135" si="82">I135*6/100+I135</f>
        <v>0</v>
      </c>
      <c r="K135" s="12">
        <f t="shared" si="82"/>
        <v>0</v>
      </c>
    </row>
    <row r="136" spans="1:11" s="70" customFormat="1" x14ac:dyDescent="0.25">
      <c r="A136" s="5"/>
      <c r="B136" s="6"/>
      <c r="C136" s="7"/>
      <c r="D136" s="7"/>
      <c r="E136" s="7"/>
      <c r="F136" s="7"/>
      <c r="G136" s="7"/>
      <c r="H136" s="12"/>
      <c r="I136" s="12"/>
      <c r="J136" s="12"/>
      <c r="K136" s="12"/>
    </row>
    <row r="137" spans="1:11" s="70" customFormat="1" x14ac:dyDescent="0.25">
      <c r="A137" s="5"/>
      <c r="B137" s="6" t="s">
        <v>281</v>
      </c>
      <c r="C137" s="7">
        <v>6918180</v>
      </c>
      <c r="D137" s="7">
        <v>-189451.72</v>
      </c>
      <c r="E137" s="7">
        <v>2380956.1800000002</v>
      </c>
      <c r="F137" s="7">
        <v>4537223.82</v>
      </c>
      <c r="G137" s="7">
        <v>34.409999999999997</v>
      </c>
      <c r="H137" s="12">
        <f>H96+H117+H129+H135</f>
        <v>681449</v>
      </c>
      <c r="I137" s="12">
        <f t="shared" ref="I137:I200" si="83">C137+H137</f>
        <v>7599629</v>
      </c>
      <c r="J137" s="12">
        <f>J96+J117+J129+J135</f>
        <v>8055606.7400000002</v>
      </c>
      <c r="K137" s="12">
        <f>K96+K117+K129+K135</f>
        <v>8538943.1444000006</v>
      </c>
    </row>
    <row r="138" spans="1:11" x14ac:dyDescent="0.25">
      <c r="A138" s="9"/>
      <c r="B138" s="10"/>
      <c r="C138" s="11"/>
      <c r="D138" s="11"/>
      <c r="E138" s="11"/>
      <c r="F138" s="11"/>
      <c r="G138" s="11"/>
      <c r="H138" s="13"/>
      <c r="I138" s="13"/>
      <c r="J138" s="13"/>
      <c r="K138" s="13"/>
    </row>
    <row r="139" spans="1:11" x14ac:dyDescent="0.25">
      <c r="A139" s="5"/>
      <c r="B139" s="6" t="s">
        <v>807</v>
      </c>
      <c r="C139" s="7"/>
      <c r="D139" s="7"/>
      <c r="E139" s="7"/>
      <c r="F139" s="7"/>
      <c r="G139" s="7"/>
      <c r="H139" s="13"/>
      <c r="I139" s="13"/>
      <c r="J139" s="13"/>
      <c r="K139" s="13"/>
    </row>
    <row r="140" spans="1:11" x14ac:dyDescent="0.25">
      <c r="A140" s="5"/>
      <c r="B140" s="6" t="s">
        <v>92</v>
      </c>
      <c r="C140" s="7"/>
      <c r="D140" s="7"/>
      <c r="E140" s="7"/>
      <c r="F140" s="7"/>
      <c r="G140" s="7"/>
      <c r="H140" s="13"/>
      <c r="I140" s="13"/>
      <c r="J140" s="13"/>
      <c r="K140" s="13"/>
    </row>
    <row r="141" spans="1:11" x14ac:dyDescent="0.25">
      <c r="A141" s="5"/>
      <c r="B141" s="6" t="s">
        <v>266</v>
      </c>
      <c r="C141" s="7"/>
      <c r="D141" s="7"/>
      <c r="E141" s="7"/>
      <c r="F141" s="7"/>
      <c r="G141" s="7"/>
      <c r="H141" s="13"/>
      <c r="I141" s="13"/>
      <c r="J141" s="13"/>
      <c r="K141" s="13"/>
    </row>
    <row r="142" spans="1:11" x14ac:dyDescent="0.25">
      <c r="A142" s="9"/>
      <c r="B142" s="10"/>
      <c r="C142" s="11"/>
      <c r="D142" s="11"/>
      <c r="E142" s="11"/>
      <c r="F142" s="11"/>
      <c r="G142" s="11"/>
      <c r="H142" s="13"/>
      <c r="I142" s="13"/>
      <c r="J142" s="13"/>
      <c r="K142" s="13"/>
    </row>
    <row r="143" spans="1:11" x14ac:dyDescent="0.25">
      <c r="A143" s="9" t="s">
        <v>808</v>
      </c>
      <c r="B143" s="10" t="s">
        <v>267</v>
      </c>
      <c r="C143" s="11">
        <v>0</v>
      </c>
      <c r="D143" s="11">
        <v>2425.84</v>
      </c>
      <c r="E143" s="11">
        <v>7434.03</v>
      </c>
      <c r="F143" s="11">
        <v>-7434.03</v>
      </c>
      <c r="G143" s="11">
        <v>0</v>
      </c>
      <c r="H143" s="13"/>
      <c r="I143" s="13">
        <f t="shared" si="83"/>
        <v>0</v>
      </c>
      <c r="J143" s="13">
        <f t="shared" ref="J143:K143" si="84">I143*6/100+I143</f>
        <v>0</v>
      </c>
      <c r="K143" s="13">
        <f t="shared" si="84"/>
        <v>0</v>
      </c>
    </row>
    <row r="144" spans="1:11" x14ac:dyDescent="0.25">
      <c r="A144" s="9" t="s">
        <v>809</v>
      </c>
      <c r="B144" s="10" t="s">
        <v>268</v>
      </c>
      <c r="C144" s="11">
        <v>0</v>
      </c>
      <c r="D144" s="11">
        <v>467.95</v>
      </c>
      <c r="E144" s="11">
        <v>992.77</v>
      </c>
      <c r="F144" s="11">
        <v>-992.77</v>
      </c>
      <c r="G144" s="11">
        <v>0</v>
      </c>
      <c r="H144" s="13"/>
      <c r="I144" s="13">
        <f t="shared" si="83"/>
        <v>0</v>
      </c>
      <c r="J144" s="13">
        <f t="shared" ref="J144:K144" si="85">I144*6/100+I144</f>
        <v>0</v>
      </c>
      <c r="K144" s="13">
        <f t="shared" si="85"/>
        <v>0</v>
      </c>
    </row>
    <row r="145" spans="1:11" x14ac:dyDescent="0.25">
      <c r="A145" s="9" t="s">
        <v>810</v>
      </c>
      <c r="B145" s="10" t="s">
        <v>269</v>
      </c>
      <c r="C145" s="11">
        <v>0</v>
      </c>
      <c r="D145" s="11">
        <v>937.52</v>
      </c>
      <c r="E145" s="11">
        <v>3242.72</v>
      </c>
      <c r="F145" s="11">
        <v>-3242.72</v>
      </c>
      <c r="G145" s="11">
        <v>0</v>
      </c>
      <c r="H145" s="13"/>
      <c r="I145" s="13">
        <f t="shared" si="83"/>
        <v>0</v>
      </c>
      <c r="J145" s="13">
        <f t="shared" ref="J145:K145" si="86">I145*6/100+I145</f>
        <v>0</v>
      </c>
      <c r="K145" s="13">
        <f t="shared" si="86"/>
        <v>0</v>
      </c>
    </row>
    <row r="146" spans="1:11" x14ac:dyDescent="0.25">
      <c r="A146" s="9"/>
      <c r="B146" s="10"/>
      <c r="C146" s="11"/>
      <c r="D146" s="11"/>
      <c r="E146" s="11"/>
      <c r="F146" s="11"/>
      <c r="G146" s="11"/>
      <c r="H146" s="13"/>
      <c r="I146" s="13"/>
      <c r="J146" s="13"/>
      <c r="K146" s="13"/>
    </row>
    <row r="147" spans="1:11" s="70" customFormat="1" x14ac:dyDescent="0.25">
      <c r="A147" s="5"/>
      <c r="B147" s="6" t="s">
        <v>280</v>
      </c>
      <c r="C147" s="7">
        <v>0</v>
      </c>
      <c r="D147" s="7">
        <v>3831.31</v>
      </c>
      <c r="E147" s="7">
        <v>11669.52</v>
      </c>
      <c r="F147" s="7">
        <v>-11669.52</v>
      </c>
      <c r="G147" s="7">
        <v>0</v>
      </c>
      <c r="H147" s="12">
        <f>SUM(H143:H145)</f>
        <v>0</v>
      </c>
      <c r="I147" s="12">
        <f t="shared" si="83"/>
        <v>0</v>
      </c>
      <c r="J147" s="12">
        <f t="shared" ref="J147:K147" si="87">I147*6/100+I147</f>
        <v>0</v>
      </c>
      <c r="K147" s="12">
        <f t="shared" si="87"/>
        <v>0</v>
      </c>
    </row>
    <row r="148" spans="1:11" x14ac:dyDescent="0.25">
      <c r="A148" s="9"/>
      <c r="B148" s="10"/>
      <c r="C148" s="11"/>
      <c r="D148" s="11"/>
      <c r="E148" s="11"/>
      <c r="F148" s="11"/>
      <c r="G148" s="11"/>
      <c r="H148" s="13"/>
      <c r="I148" s="13"/>
      <c r="J148" s="13"/>
      <c r="K148" s="13"/>
    </row>
    <row r="149" spans="1:11" x14ac:dyDescent="0.25">
      <c r="A149" s="5"/>
      <c r="B149" s="6" t="s">
        <v>811</v>
      </c>
      <c r="C149" s="7"/>
      <c r="D149" s="7"/>
      <c r="E149" s="7"/>
      <c r="F149" s="7"/>
      <c r="G149" s="7"/>
      <c r="H149" s="13"/>
      <c r="I149" s="13"/>
      <c r="J149" s="13"/>
      <c r="K149" s="13"/>
    </row>
    <row r="150" spans="1:11" x14ac:dyDescent="0.25">
      <c r="A150" s="5"/>
      <c r="B150" s="6" t="s">
        <v>8</v>
      </c>
      <c r="C150" s="7"/>
      <c r="D150" s="7"/>
      <c r="E150" s="7"/>
      <c r="F150" s="7"/>
      <c r="G150" s="7"/>
      <c r="H150" s="13"/>
      <c r="I150" s="13"/>
      <c r="J150" s="13"/>
      <c r="K150" s="13"/>
    </row>
    <row r="151" spans="1:11" x14ac:dyDescent="0.25">
      <c r="A151" s="5"/>
      <c r="B151" s="6" t="s">
        <v>54</v>
      </c>
      <c r="C151" s="7"/>
      <c r="D151" s="7"/>
      <c r="E151" s="7"/>
      <c r="F151" s="7"/>
      <c r="G151" s="7"/>
      <c r="H151" s="13"/>
      <c r="I151" s="13"/>
      <c r="J151" s="13"/>
      <c r="K151" s="13"/>
    </row>
    <row r="152" spans="1:11" x14ac:dyDescent="0.25">
      <c r="A152" s="9"/>
      <c r="B152" s="10"/>
      <c r="C152" s="11"/>
      <c r="D152" s="11"/>
      <c r="E152" s="11"/>
      <c r="F152" s="11"/>
      <c r="G152" s="11"/>
      <c r="H152" s="13"/>
      <c r="I152" s="13"/>
      <c r="J152" s="13"/>
      <c r="K152" s="13"/>
    </row>
    <row r="153" spans="1:11" x14ac:dyDescent="0.25">
      <c r="A153" s="9" t="s">
        <v>812</v>
      </c>
      <c r="B153" s="10" t="s">
        <v>60</v>
      </c>
      <c r="C153" s="11">
        <v>-2000000</v>
      </c>
      <c r="D153" s="11">
        <v>-84614.48</v>
      </c>
      <c r="E153" s="11">
        <v>-1060918.06</v>
      </c>
      <c r="F153" s="11">
        <v>-939081.94</v>
      </c>
      <c r="G153" s="11">
        <v>53.04</v>
      </c>
      <c r="H153" s="13"/>
      <c r="I153" s="13">
        <f t="shared" si="83"/>
        <v>-2000000</v>
      </c>
      <c r="J153" s="13">
        <f t="shared" ref="J153:K153" si="88">I153*6/100+I153</f>
        <v>-2120000</v>
      </c>
      <c r="K153" s="13">
        <f t="shared" si="88"/>
        <v>-2247200</v>
      </c>
    </row>
    <row r="154" spans="1:11" x14ac:dyDescent="0.25">
      <c r="A154" s="9"/>
      <c r="B154" s="10"/>
      <c r="C154" s="11"/>
      <c r="D154" s="11"/>
      <c r="E154" s="11"/>
      <c r="F154" s="11"/>
      <c r="G154" s="11"/>
      <c r="H154" s="13"/>
      <c r="I154" s="13"/>
      <c r="J154" s="13"/>
      <c r="K154" s="13"/>
    </row>
    <row r="155" spans="1:11" s="70" customFormat="1" x14ac:dyDescent="0.25">
      <c r="A155" s="5"/>
      <c r="B155" s="6" t="s">
        <v>62</v>
      </c>
      <c r="C155" s="7">
        <v>-2000000</v>
      </c>
      <c r="D155" s="7">
        <v>-84614.48</v>
      </c>
      <c r="E155" s="7">
        <v>-1060918.06</v>
      </c>
      <c r="F155" s="7">
        <v>-939081.94</v>
      </c>
      <c r="G155" s="7">
        <v>53.04</v>
      </c>
      <c r="H155" s="12">
        <f>H153</f>
        <v>0</v>
      </c>
      <c r="I155" s="12">
        <f t="shared" si="83"/>
        <v>-2000000</v>
      </c>
      <c r="J155" s="12">
        <f t="shared" ref="J155:K155" si="89">I155*6/100+I155</f>
        <v>-2120000</v>
      </c>
      <c r="K155" s="12">
        <f t="shared" si="89"/>
        <v>-2247200</v>
      </c>
    </row>
    <row r="156" spans="1:11" s="70" customFormat="1" x14ac:dyDescent="0.25">
      <c r="A156" s="5"/>
      <c r="B156" s="6"/>
      <c r="C156" s="7"/>
      <c r="D156" s="7"/>
      <c r="E156" s="7"/>
      <c r="F156" s="7"/>
      <c r="G156" s="7"/>
      <c r="H156" s="12"/>
      <c r="I156" s="12"/>
      <c r="J156" s="12"/>
      <c r="K156" s="12"/>
    </row>
    <row r="157" spans="1:11" s="70" customFormat="1" x14ac:dyDescent="0.25">
      <c r="A157" s="5"/>
      <c r="B157" s="6" t="s">
        <v>91</v>
      </c>
      <c r="C157" s="7">
        <v>-2000000</v>
      </c>
      <c r="D157" s="7">
        <v>-84614.48</v>
      </c>
      <c r="E157" s="7">
        <v>-1060918.06</v>
      </c>
      <c r="F157" s="7">
        <v>-939081.94</v>
      </c>
      <c r="G157" s="7">
        <v>53.04</v>
      </c>
      <c r="H157" s="12">
        <f>H155</f>
        <v>0</v>
      </c>
      <c r="I157" s="12">
        <f t="shared" si="83"/>
        <v>-2000000</v>
      </c>
      <c r="J157" s="12">
        <f t="shared" ref="J157:K157" si="90">I157*6/100+I157</f>
        <v>-2120000</v>
      </c>
      <c r="K157" s="12">
        <f t="shared" si="90"/>
        <v>-2247200</v>
      </c>
    </row>
    <row r="158" spans="1:11" x14ac:dyDescent="0.25">
      <c r="A158" s="5"/>
      <c r="B158" s="6"/>
      <c r="C158" s="7"/>
      <c r="D158" s="7"/>
      <c r="E158" s="7"/>
      <c r="F158" s="7"/>
      <c r="G158" s="7"/>
      <c r="H158" s="13"/>
      <c r="I158" s="13"/>
      <c r="J158" s="13"/>
      <c r="K158" s="13"/>
    </row>
    <row r="159" spans="1:11" x14ac:dyDescent="0.25">
      <c r="A159" s="5"/>
      <c r="B159" s="6" t="s">
        <v>92</v>
      </c>
      <c r="C159" s="7"/>
      <c r="D159" s="7"/>
      <c r="E159" s="7"/>
      <c r="F159" s="7"/>
      <c r="G159" s="7"/>
      <c r="H159" s="13"/>
      <c r="I159" s="13"/>
      <c r="J159" s="13"/>
      <c r="K159" s="13"/>
    </row>
    <row r="160" spans="1:11" x14ac:dyDescent="0.25">
      <c r="A160" s="5"/>
      <c r="B160" s="6" t="s">
        <v>93</v>
      </c>
      <c r="C160" s="7"/>
      <c r="D160" s="7"/>
      <c r="E160" s="7"/>
      <c r="F160" s="7"/>
      <c r="G160" s="7"/>
      <c r="H160" s="13"/>
      <c r="I160" s="13"/>
      <c r="J160" s="13"/>
      <c r="K160" s="13"/>
    </row>
    <row r="161" spans="1:11" x14ac:dyDescent="0.25">
      <c r="A161" s="5"/>
      <c r="B161" s="6" t="s">
        <v>128</v>
      </c>
      <c r="C161" s="7"/>
      <c r="D161" s="7"/>
      <c r="E161" s="7"/>
      <c r="F161" s="7"/>
      <c r="G161" s="7"/>
      <c r="H161" s="13"/>
      <c r="I161" s="13"/>
      <c r="J161" s="13"/>
      <c r="K161" s="13"/>
    </row>
    <row r="162" spans="1:11" x14ac:dyDescent="0.25">
      <c r="A162" s="5"/>
      <c r="B162" s="6" t="s">
        <v>129</v>
      </c>
      <c r="C162" s="7"/>
      <c r="D162" s="7"/>
      <c r="E162" s="7"/>
      <c r="F162" s="7"/>
      <c r="G162" s="7"/>
      <c r="H162" s="13"/>
      <c r="I162" s="13"/>
      <c r="J162" s="13"/>
      <c r="K162" s="13"/>
    </row>
    <row r="163" spans="1:11" x14ac:dyDescent="0.25">
      <c r="A163" s="9"/>
      <c r="B163" s="10"/>
      <c r="C163" s="11"/>
      <c r="D163" s="11"/>
      <c r="E163" s="11"/>
      <c r="F163" s="11"/>
      <c r="G163" s="11"/>
      <c r="H163" s="13"/>
      <c r="I163" s="13"/>
      <c r="J163" s="13"/>
      <c r="K163" s="13"/>
    </row>
    <row r="164" spans="1:11" x14ac:dyDescent="0.25">
      <c r="A164" s="9" t="s">
        <v>813</v>
      </c>
      <c r="B164" s="10" t="s">
        <v>130</v>
      </c>
      <c r="C164" s="11">
        <v>1132909</v>
      </c>
      <c r="D164" s="11">
        <v>96536.42</v>
      </c>
      <c r="E164" s="11">
        <v>570749.06000000006</v>
      </c>
      <c r="F164" s="11">
        <v>562159.93999999994</v>
      </c>
      <c r="G164" s="11">
        <v>50.37</v>
      </c>
      <c r="H164" s="13"/>
      <c r="I164" s="13">
        <f t="shared" si="83"/>
        <v>1132909</v>
      </c>
      <c r="J164" s="13">
        <f t="shared" ref="J164:K164" si="91">I164*6/100+I164</f>
        <v>1200883.54</v>
      </c>
      <c r="K164" s="13">
        <f t="shared" si="91"/>
        <v>1272936.5523999999</v>
      </c>
    </row>
    <row r="165" spans="1:11" s="18" customFormat="1" x14ac:dyDescent="0.25">
      <c r="A165" s="15" t="s">
        <v>814</v>
      </c>
      <c r="B165" s="16" t="s">
        <v>130</v>
      </c>
      <c r="C165" s="17">
        <v>100000</v>
      </c>
      <c r="D165" s="17">
        <v>5050</v>
      </c>
      <c r="E165" s="17">
        <v>37587.15</v>
      </c>
      <c r="F165" s="17">
        <v>62412.85</v>
      </c>
      <c r="G165" s="17">
        <v>37.58</v>
      </c>
      <c r="H165" s="19">
        <f>-[1]Sheet1!$F$3</f>
        <v>-14545</v>
      </c>
      <c r="I165" s="19">
        <f t="shared" si="83"/>
        <v>85455</v>
      </c>
      <c r="J165" s="19">
        <v>100000</v>
      </c>
      <c r="K165" s="19">
        <v>100000</v>
      </c>
    </row>
    <row r="166" spans="1:11" x14ac:dyDescent="0.25">
      <c r="A166" s="9" t="s">
        <v>815</v>
      </c>
      <c r="B166" s="10" t="s">
        <v>131</v>
      </c>
      <c r="C166" s="11">
        <v>110900</v>
      </c>
      <c r="D166" s="11">
        <v>13250.67</v>
      </c>
      <c r="E166" s="11">
        <v>94712.01</v>
      </c>
      <c r="F166" s="11">
        <v>16187.99</v>
      </c>
      <c r="G166" s="11">
        <v>85.4</v>
      </c>
      <c r="H166" s="13"/>
      <c r="I166" s="13">
        <f t="shared" si="83"/>
        <v>110900</v>
      </c>
      <c r="J166" s="13">
        <f t="shared" ref="J166:K166" si="92">I166*6/100+I166</f>
        <v>117554</v>
      </c>
      <c r="K166" s="13">
        <f t="shared" si="92"/>
        <v>124607.24</v>
      </c>
    </row>
    <row r="167" spans="1:11" x14ac:dyDescent="0.25">
      <c r="A167" s="9" t="s">
        <v>816</v>
      </c>
      <c r="B167" s="10" t="s">
        <v>132</v>
      </c>
      <c r="C167" s="11">
        <v>38100</v>
      </c>
      <c r="D167" s="11">
        <v>3172.75</v>
      </c>
      <c r="E167" s="11">
        <v>19036.5</v>
      </c>
      <c r="F167" s="11">
        <v>19063.5</v>
      </c>
      <c r="G167" s="11">
        <v>49.96</v>
      </c>
      <c r="H167" s="13"/>
      <c r="I167" s="13">
        <f t="shared" si="83"/>
        <v>38100</v>
      </c>
      <c r="J167" s="13">
        <f t="shared" ref="J167:K167" si="93">I167*6/100+I167</f>
        <v>40386</v>
      </c>
      <c r="K167" s="13">
        <f t="shared" si="93"/>
        <v>42809.16</v>
      </c>
    </row>
    <row r="168" spans="1:11" x14ac:dyDescent="0.25">
      <c r="A168" s="9" t="s">
        <v>817</v>
      </c>
      <c r="B168" s="10" t="s">
        <v>133</v>
      </c>
      <c r="C168" s="11">
        <v>6264</v>
      </c>
      <c r="D168" s="11">
        <v>852.37</v>
      </c>
      <c r="E168" s="11">
        <v>5114.22</v>
      </c>
      <c r="F168" s="11">
        <v>1149.78</v>
      </c>
      <c r="G168" s="11">
        <v>81.64</v>
      </c>
      <c r="H168" s="13"/>
      <c r="I168" s="13">
        <f t="shared" si="83"/>
        <v>6264</v>
      </c>
      <c r="J168" s="13">
        <f t="shared" ref="J168:K168" si="94">I168*6/100+I168</f>
        <v>6639.84</v>
      </c>
      <c r="K168" s="13">
        <f t="shared" si="94"/>
        <v>7038.2304000000004</v>
      </c>
    </row>
    <row r="169" spans="1:11" x14ac:dyDescent="0.25">
      <c r="A169" s="9" t="s">
        <v>818</v>
      </c>
      <c r="B169" s="10" t="s">
        <v>135</v>
      </c>
      <c r="C169" s="11">
        <v>37246</v>
      </c>
      <c r="D169" s="11">
        <v>0</v>
      </c>
      <c r="E169" s="11">
        <v>0</v>
      </c>
      <c r="F169" s="11">
        <v>37246</v>
      </c>
      <c r="G169" s="11">
        <v>0</v>
      </c>
      <c r="H169" s="13"/>
      <c r="I169" s="13">
        <f t="shared" si="83"/>
        <v>37246</v>
      </c>
      <c r="J169" s="13">
        <f t="shared" ref="J169:K169" si="95">I169*6/100+I169</f>
        <v>39480.76</v>
      </c>
      <c r="K169" s="13">
        <f t="shared" si="95"/>
        <v>41849.605600000003</v>
      </c>
    </row>
    <row r="170" spans="1:11" x14ac:dyDescent="0.25">
      <c r="A170" s="9" t="s">
        <v>819</v>
      </c>
      <c r="B170" s="10" t="s">
        <v>136</v>
      </c>
      <c r="C170" s="11">
        <v>241112</v>
      </c>
      <c r="D170" s="11">
        <v>20658.29</v>
      </c>
      <c r="E170" s="11">
        <v>122484.99</v>
      </c>
      <c r="F170" s="11">
        <v>118627.01</v>
      </c>
      <c r="G170" s="11">
        <v>50.8</v>
      </c>
      <c r="H170" s="13"/>
      <c r="I170" s="13">
        <f t="shared" si="83"/>
        <v>241112</v>
      </c>
      <c r="J170" s="13">
        <f t="shared" ref="J170:K170" si="96">I170*6/100+I170</f>
        <v>255578.72</v>
      </c>
      <c r="K170" s="13">
        <f t="shared" si="96"/>
        <v>270913.44319999998</v>
      </c>
    </row>
    <row r="171" spans="1:11" s="18" customFormat="1" x14ac:dyDescent="0.25">
      <c r="A171" s="15" t="s">
        <v>820</v>
      </c>
      <c r="B171" s="16" t="s">
        <v>137</v>
      </c>
      <c r="C171" s="17">
        <v>0</v>
      </c>
      <c r="D171" s="17">
        <v>0</v>
      </c>
      <c r="E171" s="17">
        <v>14227.59</v>
      </c>
      <c r="F171" s="17">
        <v>-14227.59</v>
      </c>
      <c r="G171" s="17">
        <v>0</v>
      </c>
      <c r="H171" s="19"/>
      <c r="I171" s="19">
        <f t="shared" si="83"/>
        <v>0</v>
      </c>
      <c r="J171" s="19">
        <f t="shared" ref="J171:K171" si="97">I171*6/100+I171</f>
        <v>0</v>
      </c>
      <c r="K171" s="19">
        <f t="shared" si="97"/>
        <v>0</v>
      </c>
    </row>
    <row r="172" spans="1:11" x14ac:dyDescent="0.25">
      <c r="A172" s="9" t="s">
        <v>821</v>
      </c>
      <c r="B172" s="10" t="s">
        <v>138</v>
      </c>
      <c r="C172" s="11">
        <v>11562</v>
      </c>
      <c r="D172" s="11">
        <v>0</v>
      </c>
      <c r="E172" s="11">
        <v>0</v>
      </c>
      <c r="F172" s="11">
        <v>11562</v>
      </c>
      <c r="G172" s="11">
        <v>0</v>
      </c>
      <c r="H172" s="13"/>
      <c r="I172" s="13">
        <f t="shared" si="83"/>
        <v>11562</v>
      </c>
      <c r="J172" s="13">
        <f t="shared" ref="J172:K172" si="98">I172*6/100+I172</f>
        <v>12255.72</v>
      </c>
      <c r="K172" s="13">
        <f t="shared" si="98"/>
        <v>12991.063199999999</v>
      </c>
    </row>
    <row r="173" spans="1:11" x14ac:dyDescent="0.25">
      <c r="A173" s="9" t="s">
        <v>822</v>
      </c>
      <c r="B173" s="10" t="s">
        <v>142</v>
      </c>
      <c r="C173" s="11">
        <v>15692</v>
      </c>
      <c r="D173" s="11">
        <v>1307.7</v>
      </c>
      <c r="E173" s="11">
        <v>7846.2</v>
      </c>
      <c r="F173" s="11">
        <v>7845.8</v>
      </c>
      <c r="G173" s="11">
        <v>50</v>
      </c>
      <c r="H173" s="13"/>
      <c r="I173" s="13">
        <f t="shared" si="83"/>
        <v>15692</v>
      </c>
      <c r="J173" s="13">
        <f t="shared" ref="J173:K173" si="99">I173*6/100+I173</f>
        <v>16633.52</v>
      </c>
      <c r="K173" s="13">
        <f t="shared" si="99"/>
        <v>17631.531200000001</v>
      </c>
    </row>
    <row r="174" spans="1:11" x14ac:dyDescent="0.25">
      <c r="A174" s="9"/>
      <c r="B174" s="10"/>
      <c r="C174" s="11"/>
      <c r="D174" s="11"/>
      <c r="E174" s="11"/>
      <c r="F174" s="11"/>
      <c r="G174" s="11"/>
      <c r="H174" s="13"/>
      <c r="I174" s="13"/>
      <c r="J174" s="13"/>
      <c r="K174" s="13"/>
    </row>
    <row r="175" spans="1:11" s="70" customFormat="1" x14ac:dyDescent="0.25">
      <c r="A175" s="5"/>
      <c r="B175" s="6" t="s">
        <v>143</v>
      </c>
      <c r="C175" s="7">
        <v>1693785</v>
      </c>
      <c r="D175" s="7">
        <v>140828.20000000001</v>
      </c>
      <c r="E175" s="7">
        <v>871757.72</v>
      </c>
      <c r="F175" s="7">
        <v>822027.28</v>
      </c>
      <c r="G175" s="7">
        <v>51.46</v>
      </c>
      <c r="H175" s="12">
        <f>SUM(H164:H173)</f>
        <v>-14545</v>
      </c>
      <c r="I175" s="12">
        <f t="shared" si="83"/>
        <v>1679240</v>
      </c>
      <c r="J175" s="12">
        <f t="shared" ref="J175:K175" si="100">I175*6/100+I175</f>
        <v>1779994.4</v>
      </c>
      <c r="K175" s="12">
        <f t="shared" si="100"/>
        <v>1886794.0639999998</v>
      </c>
    </row>
    <row r="176" spans="1:11" x14ac:dyDescent="0.25">
      <c r="A176" s="5"/>
      <c r="B176" s="6"/>
      <c r="C176" s="7"/>
      <c r="D176" s="7"/>
      <c r="E176" s="7"/>
      <c r="F176" s="7"/>
      <c r="G176" s="7"/>
      <c r="H176" s="13"/>
      <c r="I176" s="13"/>
      <c r="J176" s="13"/>
      <c r="K176" s="13"/>
    </row>
    <row r="177" spans="1:11" x14ac:dyDescent="0.25">
      <c r="A177" s="5"/>
      <c r="B177" s="6" t="s">
        <v>144</v>
      </c>
      <c r="C177" s="7"/>
      <c r="D177" s="7"/>
      <c r="E177" s="7"/>
      <c r="F177" s="7"/>
      <c r="G177" s="7"/>
      <c r="H177" s="13"/>
      <c r="I177" s="13"/>
      <c r="J177" s="13"/>
      <c r="K177" s="13"/>
    </row>
    <row r="178" spans="1:11" x14ac:dyDescent="0.25">
      <c r="A178" s="9"/>
      <c r="B178" s="10"/>
      <c r="C178" s="11"/>
      <c r="D178" s="11"/>
      <c r="E178" s="11"/>
      <c r="F178" s="11"/>
      <c r="G178" s="11"/>
      <c r="H178" s="13"/>
      <c r="I178" s="13"/>
      <c r="J178" s="13"/>
      <c r="K178" s="13"/>
    </row>
    <row r="179" spans="1:11" x14ac:dyDescent="0.25">
      <c r="A179" s="9" t="s">
        <v>823</v>
      </c>
      <c r="B179" s="10" t="s">
        <v>145</v>
      </c>
      <c r="C179" s="11">
        <v>228</v>
      </c>
      <c r="D179" s="11">
        <v>26.25</v>
      </c>
      <c r="E179" s="11">
        <v>157.5</v>
      </c>
      <c r="F179" s="11">
        <v>70.5</v>
      </c>
      <c r="G179" s="11">
        <v>69.069999999999993</v>
      </c>
      <c r="H179" s="13"/>
      <c r="I179" s="13">
        <f t="shared" si="83"/>
        <v>228</v>
      </c>
      <c r="J179" s="13">
        <f t="shared" ref="J179:K179" si="101">I179*6/100+I179</f>
        <v>241.68</v>
      </c>
      <c r="K179" s="13">
        <f t="shared" si="101"/>
        <v>256.18080000000003</v>
      </c>
    </row>
    <row r="180" spans="1:11" x14ac:dyDescent="0.25">
      <c r="A180" s="9" t="s">
        <v>824</v>
      </c>
      <c r="B180" s="10" t="s">
        <v>146</v>
      </c>
      <c r="C180" s="11">
        <v>67190</v>
      </c>
      <c r="D180" s="11">
        <v>6751.37</v>
      </c>
      <c r="E180" s="11">
        <v>41749.379999999997</v>
      </c>
      <c r="F180" s="11">
        <v>25440.62</v>
      </c>
      <c r="G180" s="11">
        <v>62.13</v>
      </c>
      <c r="H180" s="13"/>
      <c r="I180" s="13">
        <f t="shared" si="83"/>
        <v>67190</v>
      </c>
      <c r="J180" s="13">
        <f t="shared" ref="J180:K180" si="102">I180*6/100+I180</f>
        <v>71221.399999999994</v>
      </c>
      <c r="K180" s="13">
        <f t="shared" si="102"/>
        <v>75494.683999999994</v>
      </c>
    </row>
    <row r="181" spans="1:11" x14ac:dyDescent="0.25">
      <c r="A181" s="9" t="s">
        <v>825</v>
      </c>
      <c r="B181" s="10" t="s">
        <v>147</v>
      </c>
      <c r="C181" s="11">
        <v>249239</v>
      </c>
      <c r="D181" s="11">
        <v>19376.7</v>
      </c>
      <c r="E181" s="11">
        <v>114501.32</v>
      </c>
      <c r="F181" s="11">
        <v>134737.68</v>
      </c>
      <c r="G181" s="11">
        <v>45.94</v>
      </c>
      <c r="H181" s="13"/>
      <c r="I181" s="13">
        <f t="shared" si="83"/>
        <v>249239</v>
      </c>
      <c r="J181" s="13">
        <f t="shared" ref="J181:K181" si="103">I181*6/100+I181</f>
        <v>264193.34000000003</v>
      </c>
      <c r="K181" s="13">
        <f t="shared" si="103"/>
        <v>280044.94040000002</v>
      </c>
    </row>
    <row r="182" spans="1:11" x14ac:dyDescent="0.25">
      <c r="A182" s="9" t="s">
        <v>826</v>
      </c>
      <c r="B182" s="10" t="s">
        <v>148</v>
      </c>
      <c r="C182" s="11">
        <v>5353</v>
      </c>
      <c r="D182" s="11">
        <v>446.16</v>
      </c>
      <c r="E182" s="11">
        <v>2674.37</v>
      </c>
      <c r="F182" s="11">
        <v>2678.63</v>
      </c>
      <c r="G182" s="11">
        <v>49.96</v>
      </c>
      <c r="H182" s="13"/>
      <c r="I182" s="13">
        <f t="shared" si="83"/>
        <v>5353</v>
      </c>
      <c r="J182" s="13">
        <f t="shared" ref="J182:K182" si="104">I182*6/100+I182</f>
        <v>5674.18</v>
      </c>
      <c r="K182" s="13">
        <f t="shared" si="104"/>
        <v>6014.6307999999999</v>
      </c>
    </row>
    <row r="183" spans="1:11" x14ac:dyDescent="0.25">
      <c r="A183" s="9"/>
      <c r="B183" s="10"/>
      <c r="C183" s="11"/>
      <c r="D183" s="11"/>
      <c r="E183" s="11"/>
      <c r="F183" s="11"/>
      <c r="G183" s="11"/>
      <c r="H183" s="13"/>
      <c r="I183" s="13"/>
      <c r="J183" s="13"/>
      <c r="K183" s="13"/>
    </row>
    <row r="184" spans="1:11" s="70" customFormat="1" x14ac:dyDescent="0.25">
      <c r="A184" s="5"/>
      <c r="B184" s="6" t="s">
        <v>149</v>
      </c>
      <c r="C184" s="7">
        <v>322010</v>
      </c>
      <c r="D184" s="7">
        <v>26600.48</v>
      </c>
      <c r="E184" s="7">
        <v>159082.57</v>
      </c>
      <c r="F184" s="7">
        <v>162927.43</v>
      </c>
      <c r="G184" s="7">
        <v>49.4</v>
      </c>
      <c r="H184" s="12">
        <f>SUM(H179:H182)</f>
        <v>0</v>
      </c>
      <c r="I184" s="12">
        <f t="shared" si="83"/>
        <v>322010</v>
      </c>
      <c r="J184" s="12">
        <f t="shared" ref="J184:K184" si="105">I184*6/100+I184</f>
        <v>341330.6</v>
      </c>
      <c r="K184" s="12">
        <f t="shared" si="105"/>
        <v>361810.43599999999</v>
      </c>
    </row>
    <row r="185" spans="1:11" x14ac:dyDescent="0.25">
      <c r="A185" s="5"/>
      <c r="B185" s="6"/>
      <c r="C185" s="7"/>
      <c r="D185" s="7"/>
      <c r="E185" s="7"/>
      <c r="F185" s="7"/>
      <c r="G185" s="7"/>
      <c r="H185" s="13"/>
      <c r="I185" s="13"/>
      <c r="J185" s="13"/>
      <c r="K185" s="13"/>
    </row>
    <row r="186" spans="1:11" x14ac:dyDescent="0.25">
      <c r="A186" s="5"/>
      <c r="B186" s="6" t="s">
        <v>150</v>
      </c>
      <c r="C186" s="7"/>
      <c r="D186" s="7"/>
      <c r="E186" s="7"/>
      <c r="F186" s="7"/>
      <c r="G186" s="7"/>
      <c r="H186" s="13"/>
      <c r="I186" s="13"/>
      <c r="J186" s="13"/>
      <c r="K186" s="13"/>
    </row>
    <row r="187" spans="1:11" x14ac:dyDescent="0.25">
      <c r="A187" s="9"/>
      <c r="B187" s="10"/>
      <c r="C187" s="11"/>
      <c r="D187" s="11"/>
      <c r="E187" s="11"/>
      <c r="F187" s="11"/>
      <c r="G187" s="11"/>
      <c r="H187" s="13"/>
      <c r="I187" s="13"/>
      <c r="J187" s="13"/>
      <c r="K187" s="13"/>
    </row>
    <row r="188" spans="1:11" x14ac:dyDescent="0.25">
      <c r="A188" s="9" t="s">
        <v>827</v>
      </c>
      <c r="B188" s="10" t="s">
        <v>151</v>
      </c>
      <c r="C188" s="11">
        <v>11144</v>
      </c>
      <c r="D188" s="11">
        <v>0</v>
      </c>
      <c r="E188" s="11">
        <v>0</v>
      </c>
      <c r="F188" s="11">
        <v>11144</v>
      </c>
      <c r="G188" s="11">
        <v>0</v>
      </c>
      <c r="H188" s="13"/>
      <c r="I188" s="13">
        <f t="shared" si="83"/>
        <v>11144</v>
      </c>
      <c r="J188" s="13">
        <f t="shared" ref="J188:K188" si="106">I188*6/100+I188</f>
        <v>11812.64</v>
      </c>
      <c r="K188" s="13">
        <f t="shared" si="106"/>
        <v>12521.3984</v>
      </c>
    </row>
    <row r="189" spans="1:11" x14ac:dyDescent="0.25">
      <c r="A189" s="9" t="s">
        <v>828</v>
      </c>
      <c r="B189" s="10" t="s">
        <v>152</v>
      </c>
      <c r="C189" s="11">
        <v>12667</v>
      </c>
      <c r="D189" s="11">
        <v>0</v>
      </c>
      <c r="E189" s="11">
        <v>0</v>
      </c>
      <c r="F189" s="11">
        <v>12667</v>
      </c>
      <c r="G189" s="11">
        <v>0</v>
      </c>
      <c r="H189" s="13"/>
      <c r="I189" s="13">
        <f t="shared" si="83"/>
        <v>12667</v>
      </c>
      <c r="J189" s="13">
        <f t="shared" ref="J189:K189" si="107">I189*6/100+I189</f>
        <v>13427.02</v>
      </c>
      <c r="K189" s="13">
        <f t="shared" si="107"/>
        <v>14232.6412</v>
      </c>
    </row>
    <row r="190" spans="1:11" x14ac:dyDescent="0.25">
      <c r="A190" s="9" t="s">
        <v>829</v>
      </c>
      <c r="B190" s="10" t="s">
        <v>153</v>
      </c>
      <c r="C190" s="11">
        <v>19732</v>
      </c>
      <c r="D190" s="11">
        <v>0</v>
      </c>
      <c r="E190" s="11">
        <v>0</v>
      </c>
      <c r="F190" s="11">
        <v>19732</v>
      </c>
      <c r="G190" s="11">
        <v>0</v>
      </c>
      <c r="H190" s="13"/>
      <c r="I190" s="13">
        <f t="shared" si="83"/>
        <v>19732</v>
      </c>
      <c r="J190" s="13">
        <f t="shared" ref="J190:K190" si="108">I190*6/100+I190</f>
        <v>20915.919999999998</v>
      </c>
      <c r="K190" s="13">
        <f t="shared" si="108"/>
        <v>22170.875199999999</v>
      </c>
    </row>
    <row r="191" spans="1:11" x14ac:dyDescent="0.25">
      <c r="A191" s="9"/>
      <c r="B191" s="10"/>
      <c r="C191" s="11"/>
      <c r="D191" s="11"/>
      <c r="E191" s="11"/>
      <c r="F191" s="11"/>
      <c r="G191" s="11"/>
      <c r="H191" s="13"/>
      <c r="I191" s="13"/>
      <c r="J191" s="13"/>
      <c r="K191" s="13"/>
    </row>
    <row r="192" spans="1:11" s="70" customFormat="1" x14ac:dyDescent="0.25">
      <c r="A192" s="5"/>
      <c r="B192" s="6" t="s">
        <v>154</v>
      </c>
      <c r="C192" s="7">
        <v>43543</v>
      </c>
      <c r="D192" s="7">
        <v>0</v>
      </c>
      <c r="E192" s="7">
        <v>0</v>
      </c>
      <c r="F192" s="7">
        <v>43543</v>
      </c>
      <c r="G192" s="7">
        <v>0</v>
      </c>
      <c r="H192" s="12">
        <f>SUM(H188:H190)</f>
        <v>0</v>
      </c>
      <c r="I192" s="12">
        <f t="shared" si="83"/>
        <v>43543</v>
      </c>
      <c r="J192" s="12">
        <f t="shared" ref="J192:K192" si="109">I192*6/100+I192</f>
        <v>46155.58</v>
      </c>
      <c r="K192" s="12">
        <f t="shared" si="109"/>
        <v>48924.914799999999</v>
      </c>
    </row>
    <row r="193" spans="1:11" s="70" customFormat="1" x14ac:dyDescent="0.25">
      <c r="A193" s="5"/>
      <c r="B193" s="6"/>
      <c r="C193" s="7"/>
      <c r="D193" s="7"/>
      <c r="E193" s="7"/>
      <c r="F193" s="7"/>
      <c r="G193" s="7"/>
      <c r="H193" s="12"/>
      <c r="I193" s="12"/>
      <c r="J193" s="12"/>
      <c r="K193" s="12"/>
    </row>
    <row r="194" spans="1:11" s="70" customFormat="1" x14ac:dyDescent="0.25">
      <c r="A194" s="5"/>
      <c r="B194" s="6" t="s">
        <v>155</v>
      </c>
      <c r="C194" s="7">
        <v>2059338</v>
      </c>
      <c r="D194" s="7">
        <v>167428.68</v>
      </c>
      <c r="E194" s="7">
        <v>1030840.29</v>
      </c>
      <c r="F194" s="7">
        <v>1028497.71</v>
      </c>
      <c r="G194" s="7">
        <v>50.05</v>
      </c>
      <c r="H194" s="12">
        <f>H175+H184+H192</f>
        <v>-14545</v>
      </c>
      <c r="I194" s="12">
        <f t="shared" si="83"/>
        <v>2044793</v>
      </c>
      <c r="J194" s="12">
        <f t="shared" ref="J194:K194" si="110">I194*6/100+I194</f>
        <v>2167480.58</v>
      </c>
      <c r="K194" s="12">
        <f t="shared" si="110"/>
        <v>2297529.4147999999</v>
      </c>
    </row>
    <row r="195" spans="1:11" x14ac:dyDescent="0.25">
      <c r="A195" s="5"/>
      <c r="B195" s="6"/>
      <c r="C195" s="7"/>
      <c r="D195" s="7"/>
      <c r="E195" s="7"/>
      <c r="F195" s="7"/>
      <c r="G195" s="7"/>
      <c r="H195" s="13"/>
      <c r="I195" s="13"/>
      <c r="J195" s="13"/>
      <c r="K195" s="13"/>
    </row>
    <row r="196" spans="1:11" s="70" customFormat="1" x14ac:dyDescent="0.25">
      <c r="A196" s="5"/>
      <c r="B196" s="6" t="s">
        <v>156</v>
      </c>
      <c r="C196" s="7">
        <v>2059338</v>
      </c>
      <c r="D196" s="7">
        <v>167428.68</v>
      </c>
      <c r="E196" s="7">
        <v>1030840.29</v>
      </c>
      <c r="F196" s="7">
        <v>1028497.71</v>
      </c>
      <c r="G196" s="7">
        <v>50.05</v>
      </c>
      <c r="H196" s="12">
        <f>H194</f>
        <v>-14545</v>
      </c>
      <c r="I196" s="12">
        <f t="shared" si="83"/>
        <v>2044793</v>
      </c>
      <c r="J196" s="12">
        <f t="shared" ref="J196:K196" si="111">I196*6/100+I196</f>
        <v>2167480.58</v>
      </c>
      <c r="K196" s="12">
        <f t="shared" si="111"/>
        <v>2297529.4147999999</v>
      </c>
    </row>
    <row r="197" spans="1:11" x14ac:dyDescent="0.25">
      <c r="A197" s="5"/>
      <c r="B197" s="6"/>
      <c r="C197" s="7"/>
      <c r="D197" s="7"/>
      <c r="E197" s="7"/>
      <c r="F197" s="7"/>
      <c r="G197" s="7"/>
      <c r="H197" s="13"/>
      <c r="I197" s="13"/>
      <c r="J197" s="13"/>
      <c r="K197" s="13"/>
    </row>
    <row r="198" spans="1:11" x14ac:dyDescent="0.25">
      <c r="A198" s="5"/>
      <c r="B198" s="6" t="s">
        <v>218</v>
      </c>
      <c r="C198" s="7"/>
      <c r="D198" s="7"/>
      <c r="E198" s="7"/>
      <c r="F198" s="7"/>
      <c r="G198" s="7"/>
      <c r="H198" s="13"/>
      <c r="I198" s="13"/>
      <c r="J198" s="13"/>
      <c r="K198" s="13"/>
    </row>
    <row r="199" spans="1:11" x14ac:dyDescent="0.25">
      <c r="A199" s="9"/>
      <c r="B199" s="10"/>
      <c r="C199" s="11"/>
      <c r="D199" s="11"/>
      <c r="E199" s="11"/>
      <c r="F199" s="11"/>
      <c r="G199" s="11"/>
      <c r="H199" s="13"/>
      <c r="I199" s="13"/>
      <c r="J199" s="13"/>
      <c r="K199" s="13"/>
    </row>
    <row r="200" spans="1:11" x14ac:dyDescent="0.25">
      <c r="A200" s="9" t="s">
        <v>830</v>
      </c>
      <c r="B200" s="10" t="s">
        <v>243</v>
      </c>
      <c r="C200" s="11">
        <v>0</v>
      </c>
      <c r="D200" s="11">
        <v>1312.8</v>
      </c>
      <c r="E200" s="11">
        <v>8167.08</v>
      </c>
      <c r="F200" s="11">
        <v>-8167.08</v>
      </c>
      <c r="G200" s="11">
        <v>0</v>
      </c>
      <c r="H200" s="13"/>
      <c r="I200" s="13">
        <f t="shared" si="83"/>
        <v>0</v>
      </c>
      <c r="J200" s="13">
        <f t="shared" ref="J200:K200" si="112">I200*6/100+I200</f>
        <v>0</v>
      </c>
      <c r="K200" s="13">
        <f t="shared" si="112"/>
        <v>0</v>
      </c>
    </row>
    <row r="201" spans="1:11" x14ac:dyDescent="0.25">
      <c r="A201" s="9" t="s">
        <v>831</v>
      </c>
      <c r="B201" s="10" t="s">
        <v>244</v>
      </c>
      <c r="C201" s="11">
        <v>0</v>
      </c>
      <c r="D201" s="11">
        <v>576.32000000000005</v>
      </c>
      <c r="E201" s="11">
        <v>8544.3700000000008</v>
      </c>
      <c r="F201" s="11">
        <v>-8544.3700000000008</v>
      </c>
      <c r="G201" s="11">
        <v>0</v>
      </c>
      <c r="H201" s="13"/>
      <c r="I201" s="13">
        <f t="shared" ref="I201:I266" si="113">C201+H201</f>
        <v>0</v>
      </c>
      <c r="J201" s="13">
        <f t="shared" ref="J201:K202" si="114">I201*6/100+I201</f>
        <v>0</v>
      </c>
      <c r="K201" s="13">
        <f t="shared" si="114"/>
        <v>0</v>
      </c>
    </row>
    <row r="202" spans="1:11" x14ac:dyDescent="0.25">
      <c r="A202" s="9"/>
      <c r="B202" s="10" t="s">
        <v>836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3">
        <v>800000</v>
      </c>
      <c r="I202" s="13">
        <f t="shared" ref="I202" si="115">C202+H202</f>
        <v>800000</v>
      </c>
      <c r="J202" s="13">
        <v>0</v>
      </c>
      <c r="K202" s="13">
        <f t="shared" si="114"/>
        <v>0</v>
      </c>
    </row>
    <row r="203" spans="1:11" x14ac:dyDescent="0.25">
      <c r="A203" s="9"/>
      <c r="B203" s="10"/>
      <c r="C203" s="11"/>
      <c r="D203" s="11"/>
      <c r="E203" s="11"/>
      <c r="F203" s="11"/>
      <c r="G203" s="11"/>
      <c r="H203" s="13"/>
      <c r="I203" s="13"/>
      <c r="J203" s="13"/>
      <c r="K203" s="13"/>
    </row>
    <row r="204" spans="1:11" s="70" customFormat="1" x14ac:dyDescent="0.25">
      <c r="A204" s="5"/>
      <c r="B204" s="6" t="s">
        <v>250</v>
      </c>
      <c r="C204" s="7">
        <v>0</v>
      </c>
      <c r="D204" s="7">
        <v>1889.12</v>
      </c>
      <c r="E204" s="7">
        <v>16711.45</v>
      </c>
      <c r="F204" s="7">
        <v>-16711.45</v>
      </c>
      <c r="G204" s="7">
        <v>0</v>
      </c>
      <c r="H204" s="12">
        <f>SUM(H200:H202)</f>
        <v>800000</v>
      </c>
      <c r="I204" s="12">
        <f t="shared" si="113"/>
        <v>800000</v>
      </c>
      <c r="J204" s="12">
        <f>SUM(J200:J202)</f>
        <v>0</v>
      </c>
      <c r="K204" s="12">
        <f t="shared" ref="K204" si="116">J204*6/100+J204</f>
        <v>0</v>
      </c>
    </row>
    <row r="205" spans="1:11" x14ac:dyDescent="0.25">
      <c r="A205" s="5"/>
      <c r="B205" s="6"/>
      <c r="C205" s="7"/>
      <c r="D205" s="7"/>
      <c r="E205" s="7"/>
      <c r="F205" s="7"/>
      <c r="G205" s="7"/>
      <c r="H205" s="13"/>
      <c r="I205" s="13"/>
      <c r="J205" s="13"/>
      <c r="K205" s="13"/>
    </row>
    <row r="206" spans="1:11" x14ac:dyDescent="0.25">
      <c r="A206" s="5"/>
      <c r="B206" s="6" t="s">
        <v>266</v>
      </c>
      <c r="C206" s="7"/>
      <c r="D206" s="7"/>
      <c r="E206" s="7"/>
      <c r="F206" s="7"/>
      <c r="G206" s="7"/>
      <c r="H206" s="13"/>
      <c r="I206" s="13"/>
      <c r="J206" s="13"/>
      <c r="K206" s="13"/>
    </row>
    <row r="207" spans="1:11" x14ac:dyDescent="0.25">
      <c r="A207" s="9"/>
      <c r="B207" s="10"/>
      <c r="C207" s="11"/>
      <c r="D207" s="11"/>
      <c r="E207" s="11"/>
      <c r="F207" s="11"/>
      <c r="G207" s="11"/>
      <c r="H207" s="13"/>
      <c r="I207" s="13"/>
      <c r="J207" s="13"/>
      <c r="K207" s="13"/>
    </row>
    <row r="208" spans="1:11" x14ac:dyDescent="0.25">
      <c r="A208" s="9" t="s">
        <v>832</v>
      </c>
      <c r="B208" s="10" t="s">
        <v>267</v>
      </c>
      <c r="C208" s="11">
        <v>0</v>
      </c>
      <c r="D208" s="11">
        <v>51975.17</v>
      </c>
      <c r="E208" s="11">
        <v>284465.95</v>
      </c>
      <c r="F208" s="11">
        <v>-284465.95</v>
      </c>
      <c r="G208" s="11">
        <v>0</v>
      </c>
      <c r="H208" s="13"/>
      <c r="I208" s="13">
        <f t="shared" si="113"/>
        <v>0</v>
      </c>
      <c r="J208" s="13">
        <f t="shared" ref="J208:K208" si="117">I208*6/100+I208</f>
        <v>0</v>
      </c>
      <c r="K208" s="13">
        <f t="shared" si="117"/>
        <v>0</v>
      </c>
    </row>
    <row r="209" spans="1:11" x14ac:dyDescent="0.25">
      <c r="A209" s="9" t="s">
        <v>833</v>
      </c>
      <c r="B209" s="10" t="s">
        <v>268</v>
      </c>
      <c r="C209" s="11">
        <v>3180</v>
      </c>
      <c r="D209" s="11">
        <v>713.71</v>
      </c>
      <c r="E209" s="11">
        <v>1662.16</v>
      </c>
      <c r="F209" s="11">
        <v>1517.84</v>
      </c>
      <c r="G209" s="11">
        <v>52.26</v>
      </c>
      <c r="H209" s="13"/>
      <c r="I209" s="13">
        <f t="shared" si="113"/>
        <v>3180</v>
      </c>
      <c r="J209" s="13">
        <f t="shared" ref="J209:K209" si="118">I209*6/100+I209</f>
        <v>3370.8</v>
      </c>
      <c r="K209" s="13">
        <f t="shared" si="118"/>
        <v>3573.0480000000002</v>
      </c>
    </row>
    <row r="210" spans="1:11" x14ac:dyDescent="0.25">
      <c r="A210" s="9" t="s">
        <v>834</v>
      </c>
      <c r="B210" s="10" t="s">
        <v>269</v>
      </c>
      <c r="C210" s="11">
        <v>253</v>
      </c>
      <c r="D210" s="11">
        <v>844.87</v>
      </c>
      <c r="E210" s="11">
        <v>10316.290000000001</v>
      </c>
      <c r="F210" s="11">
        <v>-10063.290000000001</v>
      </c>
      <c r="G210" s="11">
        <v>999.99</v>
      </c>
      <c r="H210" s="13"/>
      <c r="I210" s="13">
        <f t="shared" si="113"/>
        <v>253</v>
      </c>
      <c r="J210" s="13">
        <f t="shared" ref="J210:K210" si="119">I210*6/100+I210</f>
        <v>268.18</v>
      </c>
      <c r="K210" s="13">
        <f t="shared" si="119"/>
        <v>284.27080000000001</v>
      </c>
    </row>
    <row r="211" spans="1:11" x14ac:dyDescent="0.25">
      <c r="A211" s="9"/>
      <c r="B211" s="10"/>
      <c r="C211" s="11"/>
      <c r="D211" s="11"/>
      <c r="E211" s="11"/>
      <c r="F211" s="11"/>
      <c r="G211" s="11"/>
      <c r="H211" s="13"/>
      <c r="I211" s="13"/>
      <c r="J211" s="13"/>
      <c r="K211" s="13"/>
    </row>
    <row r="212" spans="1:11" x14ac:dyDescent="0.25">
      <c r="A212" s="5"/>
      <c r="B212" s="6" t="s">
        <v>280</v>
      </c>
      <c r="C212" s="7">
        <v>3433</v>
      </c>
      <c r="D212" s="7">
        <v>53533.75</v>
      </c>
      <c r="E212" s="7">
        <v>296444.40000000002</v>
      </c>
      <c r="F212" s="7">
        <v>-293011.40000000002</v>
      </c>
      <c r="G212" s="7">
        <v>999.99</v>
      </c>
      <c r="H212" s="13">
        <f>SUM(H208:H210)</f>
        <v>0</v>
      </c>
      <c r="I212" s="13">
        <f t="shared" si="113"/>
        <v>3433</v>
      </c>
      <c r="J212" s="13">
        <f t="shared" ref="J212:K212" si="120">I212*6/100+I212</f>
        <v>3638.98</v>
      </c>
      <c r="K212" s="13">
        <f t="shared" si="120"/>
        <v>3857.3188</v>
      </c>
    </row>
    <row r="213" spans="1:11" x14ac:dyDescent="0.25">
      <c r="A213" s="5"/>
      <c r="B213" s="6"/>
      <c r="C213" s="7"/>
      <c r="D213" s="7"/>
      <c r="E213" s="7"/>
      <c r="F213" s="7"/>
      <c r="G213" s="7"/>
      <c r="H213" s="13"/>
      <c r="I213" s="13">
        <f t="shared" si="113"/>
        <v>0</v>
      </c>
      <c r="J213" s="13">
        <f t="shared" ref="J213:K213" si="121">I213*6/100+I213</f>
        <v>0</v>
      </c>
      <c r="K213" s="13">
        <f t="shared" si="121"/>
        <v>0</v>
      </c>
    </row>
    <row r="214" spans="1:11" x14ac:dyDescent="0.25">
      <c r="A214" s="5"/>
      <c r="B214" s="6" t="s">
        <v>281</v>
      </c>
      <c r="C214" s="7">
        <v>2062771</v>
      </c>
      <c r="D214" s="7">
        <v>222851.55</v>
      </c>
      <c r="E214" s="7">
        <v>1343996.14</v>
      </c>
      <c r="F214" s="7">
        <v>718774.86</v>
      </c>
      <c r="G214" s="7">
        <v>65.150000000000006</v>
      </c>
      <c r="H214" s="13">
        <f>H196+H204+H212</f>
        <v>785455</v>
      </c>
      <c r="I214" s="13">
        <f t="shared" si="113"/>
        <v>2848226</v>
      </c>
      <c r="J214" s="13">
        <f>J196+J204+J212</f>
        <v>2171119.56</v>
      </c>
      <c r="K214" s="13">
        <f>K196+K204+K212</f>
        <v>2301386.7335999999</v>
      </c>
    </row>
    <row r="215" spans="1:11" x14ac:dyDescent="0.25">
      <c r="A215" s="9"/>
      <c r="B215" s="10"/>
      <c r="C215" s="11"/>
      <c r="D215" s="11"/>
      <c r="E215" s="11"/>
      <c r="F215" s="11"/>
      <c r="G215" s="11"/>
      <c r="H215" s="13"/>
      <c r="I215" s="13">
        <f t="shared" si="113"/>
        <v>0</v>
      </c>
      <c r="J215" s="13">
        <f t="shared" ref="J215:K215" si="122">I215*6/100+I215</f>
        <v>0</v>
      </c>
      <c r="K215" s="13">
        <f t="shared" si="122"/>
        <v>0</v>
      </c>
    </row>
    <row r="216" spans="1:11" x14ac:dyDescent="0.25">
      <c r="A216" s="5"/>
      <c r="B216" s="6" t="s">
        <v>283</v>
      </c>
      <c r="C216" s="7"/>
      <c r="D216" s="7"/>
      <c r="E216" s="7"/>
      <c r="F216" s="7"/>
      <c r="G216" s="7"/>
      <c r="H216" s="13"/>
      <c r="I216" s="13">
        <f t="shared" si="113"/>
        <v>0</v>
      </c>
      <c r="J216" s="13">
        <f t="shared" ref="J216:K216" si="123">I216*6/100+I216</f>
        <v>0</v>
      </c>
      <c r="K216" s="13">
        <f t="shared" si="123"/>
        <v>0</v>
      </c>
    </row>
    <row r="217" spans="1:11" x14ac:dyDescent="0.25">
      <c r="A217" s="9"/>
      <c r="B217" s="10"/>
      <c r="C217" s="11"/>
      <c r="D217" s="11"/>
      <c r="E217" s="11"/>
      <c r="F217" s="11"/>
      <c r="G217" s="11"/>
      <c r="H217" s="13"/>
      <c r="I217" s="13">
        <f t="shared" si="113"/>
        <v>0</v>
      </c>
      <c r="J217" s="13">
        <f t="shared" ref="J217:K217" si="124">I217*6/100+I217</f>
        <v>0</v>
      </c>
      <c r="K217" s="13">
        <f t="shared" si="124"/>
        <v>0</v>
      </c>
    </row>
    <row r="218" spans="1:11" x14ac:dyDescent="0.25">
      <c r="A218" s="9" t="s">
        <v>835</v>
      </c>
      <c r="B218" s="10" t="s">
        <v>836</v>
      </c>
      <c r="C218" s="11">
        <v>800000</v>
      </c>
      <c r="D218" s="11">
        <v>0</v>
      </c>
      <c r="E218" s="11">
        <v>0</v>
      </c>
      <c r="F218" s="11">
        <v>800000</v>
      </c>
      <c r="G218" s="11">
        <v>0</v>
      </c>
      <c r="H218" s="13">
        <v>-800000</v>
      </c>
      <c r="I218" s="13">
        <f t="shared" si="113"/>
        <v>0</v>
      </c>
      <c r="J218" s="13">
        <v>0</v>
      </c>
      <c r="K218" s="13">
        <f t="shared" ref="K218" si="125">J218*6/100+J218</f>
        <v>0</v>
      </c>
    </row>
    <row r="219" spans="1:11" s="20" customFormat="1" ht="14.25" x14ac:dyDescent="0.2">
      <c r="A219" s="15"/>
      <c r="B219" s="78" t="s">
        <v>1278</v>
      </c>
      <c r="C219" s="17"/>
      <c r="D219" s="17"/>
      <c r="E219" s="17"/>
      <c r="F219" s="17"/>
      <c r="G219" s="17"/>
      <c r="H219" s="19">
        <v>0</v>
      </c>
      <c r="I219" s="19">
        <f t="shared" si="113"/>
        <v>0</v>
      </c>
      <c r="J219" s="19">
        <v>0</v>
      </c>
      <c r="K219" s="19">
        <v>0</v>
      </c>
    </row>
    <row r="220" spans="1:11" x14ac:dyDescent="0.25">
      <c r="A220" s="9"/>
      <c r="B220" s="10"/>
      <c r="C220" s="11"/>
      <c r="D220" s="11"/>
      <c r="E220" s="11"/>
      <c r="F220" s="11"/>
      <c r="G220" s="11"/>
      <c r="H220" s="13"/>
      <c r="I220" s="13">
        <f t="shared" si="113"/>
        <v>0</v>
      </c>
      <c r="J220" s="13">
        <f t="shared" ref="J220:K220" si="126">I220*6/100+I220</f>
        <v>0</v>
      </c>
      <c r="K220" s="13">
        <f t="shared" si="126"/>
        <v>0</v>
      </c>
    </row>
    <row r="221" spans="1:11" x14ac:dyDescent="0.25">
      <c r="A221" s="5"/>
      <c r="B221" s="6" t="s">
        <v>294</v>
      </c>
      <c r="C221" s="7">
        <v>800000</v>
      </c>
      <c r="D221" s="7">
        <v>0</v>
      </c>
      <c r="E221" s="7">
        <v>0</v>
      </c>
      <c r="F221" s="7">
        <v>800000</v>
      </c>
      <c r="G221" s="7">
        <v>0</v>
      </c>
      <c r="H221" s="13">
        <f>SUM(H218:H219)</f>
        <v>-800000</v>
      </c>
      <c r="I221" s="13">
        <f t="shared" si="113"/>
        <v>0</v>
      </c>
      <c r="J221" s="13">
        <f>SUM(J218:J219)</f>
        <v>0</v>
      </c>
      <c r="K221" s="13">
        <f t="shared" ref="K221" si="127">J221*6/100+J221</f>
        <v>0</v>
      </c>
    </row>
    <row r="222" spans="1:11" x14ac:dyDescent="0.25">
      <c r="A222" s="5"/>
      <c r="B222" s="6"/>
      <c r="C222" s="7"/>
      <c r="D222" s="7"/>
      <c r="E222" s="7"/>
      <c r="F222" s="7"/>
      <c r="G222" s="7"/>
      <c r="H222" s="13"/>
      <c r="I222" s="13">
        <f t="shared" si="113"/>
        <v>0</v>
      </c>
      <c r="J222" s="13">
        <f t="shared" ref="J222:K222" si="128">I222*6/100+I222</f>
        <v>0</v>
      </c>
      <c r="K222" s="13">
        <f t="shared" si="128"/>
        <v>0</v>
      </c>
    </row>
    <row r="223" spans="1:11" x14ac:dyDescent="0.25">
      <c r="A223" s="5"/>
      <c r="B223" s="6" t="s">
        <v>837</v>
      </c>
      <c r="C223" s="7"/>
      <c r="D223" s="7"/>
      <c r="E223" s="7"/>
      <c r="F223" s="7"/>
      <c r="G223" s="7"/>
      <c r="H223" s="13"/>
      <c r="I223" s="13">
        <f t="shared" si="113"/>
        <v>0</v>
      </c>
      <c r="J223" s="13">
        <f t="shared" ref="J223:K223" si="129">I223*6/100+I223</f>
        <v>0</v>
      </c>
      <c r="K223" s="13">
        <f t="shared" si="129"/>
        <v>0</v>
      </c>
    </row>
    <row r="224" spans="1:11" x14ac:dyDescent="0.25">
      <c r="A224" s="5"/>
      <c r="B224" s="6" t="s">
        <v>8</v>
      </c>
      <c r="C224" s="7"/>
      <c r="D224" s="7"/>
      <c r="E224" s="7"/>
      <c r="F224" s="7"/>
      <c r="G224" s="7"/>
      <c r="H224" s="13"/>
      <c r="I224" s="13">
        <f t="shared" si="113"/>
        <v>0</v>
      </c>
      <c r="J224" s="13">
        <f t="shared" ref="J224:K224" si="130">I224*6/100+I224</f>
        <v>0</v>
      </c>
      <c r="K224" s="13">
        <f t="shared" si="130"/>
        <v>0</v>
      </c>
    </row>
    <row r="225" spans="1:11" x14ac:dyDescent="0.25">
      <c r="A225" s="5"/>
      <c r="B225" s="6" t="s">
        <v>54</v>
      </c>
      <c r="C225" s="7"/>
      <c r="D225" s="7"/>
      <c r="E225" s="7"/>
      <c r="F225" s="7"/>
      <c r="G225" s="7"/>
      <c r="H225" s="13"/>
      <c r="I225" s="13">
        <f t="shared" si="113"/>
        <v>0</v>
      </c>
      <c r="J225" s="13">
        <f t="shared" ref="J225:K225" si="131">I225*6/100+I225</f>
        <v>0</v>
      </c>
      <c r="K225" s="13">
        <f t="shared" si="131"/>
        <v>0</v>
      </c>
    </row>
    <row r="226" spans="1:11" x14ac:dyDescent="0.25">
      <c r="A226" s="9"/>
      <c r="B226" s="10"/>
      <c r="C226" s="11"/>
      <c r="D226" s="11"/>
      <c r="E226" s="11"/>
      <c r="F226" s="11"/>
      <c r="G226" s="11"/>
      <c r="H226" s="13"/>
      <c r="I226" s="13">
        <f t="shared" si="113"/>
        <v>0</v>
      </c>
      <c r="J226" s="13">
        <f t="shared" ref="J226:K226" si="132">I226*6/100+I226</f>
        <v>0</v>
      </c>
      <c r="K226" s="13">
        <f t="shared" si="132"/>
        <v>0</v>
      </c>
    </row>
    <row r="227" spans="1:11" x14ac:dyDescent="0.25">
      <c r="A227" s="9" t="s">
        <v>838</v>
      </c>
      <c r="B227" s="10" t="s">
        <v>56</v>
      </c>
      <c r="C227" s="11">
        <v>-17676</v>
      </c>
      <c r="D227" s="11">
        <v>-1596.64</v>
      </c>
      <c r="E227" s="11">
        <v>-8280.2999999999993</v>
      </c>
      <c r="F227" s="11">
        <v>-9395.7000000000007</v>
      </c>
      <c r="G227" s="11">
        <v>46.84</v>
      </c>
      <c r="H227" s="13"/>
      <c r="I227" s="13">
        <f t="shared" si="113"/>
        <v>-17676</v>
      </c>
      <c r="J227" s="13">
        <f t="shared" ref="J227:K227" si="133">I227*6/100+I227</f>
        <v>-18736.560000000001</v>
      </c>
      <c r="K227" s="13">
        <f t="shared" si="133"/>
        <v>-19860.7536</v>
      </c>
    </row>
    <row r="228" spans="1:11" x14ac:dyDescent="0.25">
      <c r="A228" s="9"/>
      <c r="B228" s="10"/>
      <c r="C228" s="11"/>
      <c r="D228" s="11"/>
      <c r="E228" s="11"/>
      <c r="F228" s="11"/>
      <c r="G228" s="11"/>
      <c r="H228" s="13"/>
      <c r="I228" s="13">
        <f t="shared" si="113"/>
        <v>0</v>
      </c>
      <c r="J228" s="13">
        <f t="shared" ref="J228:K228" si="134">I228*6/100+I228</f>
        <v>0</v>
      </c>
      <c r="K228" s="13">
        <f t="shared" si="134"/>
        <v>0</v>
      </c>
    </row>
    <row r="229" spans="1:11" x14ac:dyDescent="0.25">
      <c r="A229" s="5"/>
      <c r="B229" s="6" t="s">
        <v>62</v>
      </c>
      <c r="C229" s="7">
        <v>-17676</v>
      </c>
      <c r="D229" s="7">
        <v>-1596.64</v>
      </c>
      <c r="E229" s="7">
        <v>-8280.2999999999993</v>
      </c>
      <c r="F229" s="7">
        <v>-9395.7000000000007</v>
      </c>
      <c r="G229" s="7">
        <v>46.84</v>
      </c>
      <c r="H229" s="13">
        <f>H227</f>
        <v>0</v>
      </c>
      <c r="I229" s="13">
        <f t="shared" si="113"/>
        <v>-17676</v>
      </c>
      <c r="J229" s="13">
        <f t="shared" ref="J229:K229" si="135">I229*6/100+I229</f>
        <v>-18736.560000000001</v>
      </c>
      <c r="K229" s="13">
        <f t="shared" si="135"/>
        <v>-19860.7536</v>
      </c>
    </row>
    <row r="230" spans="1:11" x14ac:dyDescent="0.25">
      <c r="A230" s="5"/>
      <c r="B230" s="6"/>
      <c r="C230" s="7"/>
      <c r="D230" s="7"/>
      <c r="E230" s="7"/>
      <c r="F230" s="7"/>
      <c r="G230" s="7"/>
      <c r="H230" s="13"/>
      <c r="I230" s="13">
        <f t="shared" si="113"/>
        <v>0</v>
      </c>
      <c r="J230" s="13">
        <f t="shared" ref="J230:K230" si="136">I230*6/100+I230</f>
        <v>0</v>
      </c>
      <c r="K230" s="13">
        <f t="shared" si="136"/>
        <v>0</v>
      </c>
    </row>
    <row r="231" spans="1:11" x14ac:dyDescent="0.25">
      <c r="A231" s="5"/>
      <c r="B231" s="6" t="s">
        <v>91</v>
      </c>
      <c r="C231" s="7">
        <v>-17676</v>
      </c>
      <c r="D231" s="7">
        <v>-1596.64</v>
      </c>
      <c r="E231" s="7">
        <v>-8280.2999999999993</v>
      </c>
      <c r="F231" s="7">
        <v>-9395.7000000000007</v>
      </c>
      <c r="G231" s="7">
        <v>46.84</v>
      </c>
      <c r="H231" s="13">
        <f>H229</f>
        <v>0</v>
      </c>
      <c r="I231" s="13">
        <f t="shared" si="113"/>
        <v>-17676</v>
      </c>
      <c r="J231" s="13">
        <f t="shared" ref="J231:K231" si="137">I231*6/100+I231</f>
        <v>-18736.560000000001</v>
      </c>
      <c r="K231" s="13">
        <f t="shared" si="137"/>
        <v>-19860.7536</v>
      </c>
    </row>
    <row r="232" spans="1:11" x14ac:dyDescent="0.25">
      <c r="A232" s="5"/>
      <c r="B232" s="6"/>
      <c r="C232" s="7"/>
      <c r="D232" s="7"/>
      <c r="E232" s="7"/>
      <c r="F232" s="7"/>
      <c r="G232" s="7"/>
      <c r="H232" s="13"/>
      <c r="I232" s="13">
        <f t="shared" si="113"/>
        <v>0</v>
      </c>
      <c r="J232" s="13">
        <f t="shared" ref="J232:K232" si="138">I232*6/100+I232</f>
        <v>0</v>
      </c>
      <c r="K232" s="13">
        <f t="shared" si="138"/>
        <v>0</v>
      </c>
    </row>
    <row r="233" spans="1:11" x14ac:dyDescent="0.25">
      <c r="A233" s="5"/>
      <c r="B233" s="6" t="s">
        <v>92</v>
      </c>
      <c r="C233" s="7"/>
      <c r="D233" s="7"/>
      <c r="E233" s="7"/>
      <c r="F233" s="7"/>
      <c r="G233" s="7"/>
      <c r="H233" s="13"/>
      <c r="I233" s="13">
        <f t="shared" si="113"/>
        <v>0</v>
      </c>
      <c r="J233" s="13">
        <f t="shared" ref="J233:K233" si="139">I233*6/100+I233</f>
        <v>0</v>
      </c>
      <c r="K233" s="13">
        <f t="shared" si="139"/>
        <v>0</v>
      </c>
    </row>
    <row r="234" spans="1:11" x14ac:dyDescent="0.25">
      <c r="A234" s="5"/>
      <c r="B234" s="6" t="s">
        <v>93</v>
      </c>
      <c r="C234" s="7"/>
      <c r="D234" s="7"/>
      <c r="E234" s="7"/>
      <c r="F234" s="7"/>
      <c r="G234" s="7"/>
      <c r="H234" s="13"/>
      <c r="I234" s="13">
        <f t="shared" si="113"/>
        <v>0</v>
      </c>
      <c r="J234" s="13">
        <f t="shared" ref="J234:K234" si="140">I234*6/100+I234</f>
        <v>0</v>
      </c>
      <c r="K234" s="13">
        <f t="shared" si="140"/>
        <v>0</v>
      </c>
    </row>
    <row r="235" spans="1:11" x14ac:dyDescent="0.25">
      <c r="A235" s="5"/>
      <c r="B235" s="6" t="s">
        <v>128</v>
      </c>
      <c r="C235" s="7"/>
      <c r="D235" s="7"/>
      <c r="E235" s="7"/>
      <c r="F235" s="7"/>
      <c r="G235" s="7"/>
      <c r="H235" s="13"/>
      <c r="I235" s="13">
        <f t="shared" si="113"/>
        <v>0</v>
      </c>
      <c r="J235" s="13">
        <f t="shared" ref="J235:K235" si="141">I235*6/100+I235</f>
        <v>0</v>
      </c>
      <c r="K235" s="13">
        <f t="shared" si="141"/>
        <v>0</v>
      </c>
    </row>
    <row r="236" spans="1:11" x14ac:dyDescent="0.25">
      <c r="A236" s="5"/>
      <c r="B236" s="6" t="s">
        <v>129</v>
      </c>
      <c r="C236" s="7"/>
      <c r="D236" s="7"/>
      <c r="E236" s="7"/>
      <c r="F236" s="7"/>
      <c r="G236" s="7"/>
      <c r="H236" s="13"/>
      <c r="I236" s="13">
        <f t="shared" si="113"/>
        <v>0</v>
      </c>
      <c r="J236" s="13">
        <f t="shared" ref="J236:K236" si="142">I236*6/100+I236</f>
        <v>0</v>
      </c>
      <c r="K236" s="13">
        <f t="shared" si="142"/>
        <v>0</v>
      </c>
    </row>
    <row r="237" spans="1:11" x14ac:dyDescent="0.25">
      <c r="A237" s="5"/>
      <c r="B237" s="6"/>
      <c r="C237" s="7"/>
      <c r="D237" s="7"/>
      <c r="E237" s="7"/>
      <c r="F237" s="7"/>
      <c r="G237" s="7"/>
      <c r="H237" s="13"/>
      <c r="I237" s="13">
        <f t="shared" si="113"/>
        <v>0</v>
      </c>
      <c r="J237" s="13">
        <f t="shared" ref="J237:K237" si="143">I237*6/100+I237</f>
        <v>0</v>
      </c>
      <c r="K237" s="13">
        <f t="shared" si="143"/>
        <v>0</v>
      </c>
    </row>
    <row r="238" spans="1:11" x14ac:dyDescent="0.25">
      <c r="A238" s="9" t="s">
        <v>839</v>
      </c>
      <c r="B238" s="10" t="s">
        <v>130</v>
      </c>
      <c r="C238" s="11">
        <v>2129570</v>
      </c>
      <c r="D238" s="11">
        <v>182164.25</v>
      </c>
      <c r="E238" s="11">
        <v>1092343.08</v>
      </c>
      <c r="F238" s="11">
        <v>1037226.92</v>
      </c>
      <c r="G238" s="11">
        <v>51.29</v>
      </c>
      <c r="H238" s="13"/>
      <c r="I238" s="13">
        <f t="shared" si="113"/>
        <v>2129570</v>
      </c>
      <c r="J238" s="13">
        <f t="shared" ref="J238:K238" si="144">I238*6/100+I238</f>
        <v>2257344.2000000002</v>
      </c>
      <c r="K238" s="13">
        <f t="shared" si="144"/>
        <v>2392784.852</v>
      </c>
    </row>
    <row r="239" spans="1:11" s="18" customFormat="1" x14ac:dyDescent="0.25">
      <c r="A239" s="15" t="s">
        <v>840</v>
      </c>
      <c r="B239" s="16" t="s">
        <v>130</v>
      </c>
      <c r="C239" s="17">
        <v>100000</v>
      </c>
      <c r="D239" s="17">
        <v>0</v>
      </c>
      <c r="E239" s="17">
        <v>8333.33</v>
      </c>
      <c r="F239" s="17">
        <v>91666.67</v>
      </c>
      <c r="G239" s="17">
        <v>8.33</v>
      </c>
      <c r="H239" s="19">
        <f>-[1]Sheet1!$F$7</f>
        <v>-66666.67</v>
      </c>
      <c r="I239" s="19">
        <f t="shared" si="113"/>
        <v>33333.33</v>
      </c>
      <c r="J239" s="19">
        <v>100000</v>
      </c>
      <c r="K239" s="19">
        <v>100000</v>
      </c>
    </row>
    <row r="240" spans="1:11" x14ac:dyDescent="0.25">
      <c r="A240" s="9" t="s">
        <v>841</v>
      </c>
      <c r="B240" s="10" t="s">
        <v>131</v>
      </c>
      <c r="C240" s="11">
        <v>243431</v>
      </c>
      <c r="D240" s="11">
        <v>47687.41</v>
      </c>
      <c r="E240" s="11">
        <v>62964.959999999999</v>
      </c>
      <c r="F240" s="11">
        <v>180466.04</v>
      </c>
      <c r="G240" s="11">
        <v>25.86</v>
      </c>
      <c r="H240" s="13"/>
      <c r="I240" s="13">
        <f t="shared" si="113"/>
        <v>243431</v>
      </c>
      <c r="J240" s="13">
        <f t="shared" ref="J240:K240" si="145">I240*6/100+I240</f>
        <v>258036.86</v>
      </c>
      <c r="K240" s="13">
        <f t="shared" si="145"/>
        <v>273519.07159999997</v>
      </c>
    </row>
    <row r="241" spans="1:11" x14ac:dyDescent="0.25">
      <c r="A241" s="9" t="s">
        <v>842</v>
      </c>
      <c r="B241" s="10" t="s">
        <v>132</v>
      </c>
      <c r="C241" s="11">
        <v>38100</v>
      </c>
      <c r="D241" s="11">
        <v>3172.75</v>
      </c>
      <c r="E241" s="11">
        <v>19036.5</v>
      </c>
      <c r="F241" s="11">
        <v>19063.5</v>
      </c>
      <c r="G241" s="11">
        <v>49.96</v>
      </c>
      <c r="H241" s="13"/>
      <c r="I241" s="13">
        <f t="shared" si="113"/>
        <v>38100</v>
      </c>
      <c r="J241" s="13">
        <f t="shared" ref="J241:K241" si="146">I241*6/100+I241</f>
        <v>40386</v>
      </c>
      <c r="K241" s="13">
        <f t="shared" si="146"/>
        <v>42809.16</v>
      </c>
    </row>
    <row r="242" spans="1:11" x14ac:dyDescent="0.25">
      <c r="A242" s="9" t="s">
        <v>843</v>
      </c>
      <c r="B242" s="10" t="s">
        <v>133</v>
      </c>
      <c r="C242" s="11">
        <v>6264</v>
      </c>
      <c r="D242" s="11">
        <v>852.37</v>
      </c>
      <c r="E242" s="11">
        <v>5114.22</v>
      </c>
      <c r="F242" s="11">
        <v>1149.78</v>
      </c>
      <c r="G242" s="11">
        <v>81.64</v>
      </c>
      <c r="H242" s="13"/>
      <c r="I242" s="13">
        <f t="shared" si="113"/>
        <v>6264</v>
      </c>
      <c r="J242" s="13">
        <f t="shared" ref="J242:K242" si="147">I242*6/100+I242</f>
        <v>6639.84</v>
      </c>
      <c r="K242" s="13">
        <f t="shared" si="147"/>
        <v>7038.2304000000004</v>
      </c>
    </row>
    <row r="243" spans="1:11" x14ac:dyDescent="0.25">
      <c r="A243" s="9" t="s">
        <v>844</v>
      </c>
      <c r="B243" s="10" t="s">
        <v>135</v>
      </c>
      <c r="C243" s="11">
        <v>70013</v>
      </c>
      <c r="D243" s="11">
        <v>0</v>
      </c>
      <c r="E243" s="11">
        <v>0</v>
      </c>
      <c r="F243" s="11">
        <v>70013</v>
      </c>
      <c r="G243" s="11">
        <v>0</v>
      </c>
      <c r="H243" s="13"/>
      <c r="I243" s="13">
        <f t="shared" si="113"/>
        <v>70013</v>
      </c>
      <c r="J243" s="13">
        <f t="shared" ref="J243:K243" si="148">I243*6/100+I243</f>
        <v>74213.78</v>
      </c>
      <c r="K243" s="13">
        <f t="shared" si="148"/>
        <v>78666.606799999994</v>
      </c>
    </row>
    <row r="244" spans="1:11" x14ac:dyDescent="0.25">
      <c r="A244" s="9" t="s">
        <v>845</v>
      </c>
      <c r="B244" s="10" t="s">
        <v>136</v>
      </c>
      <c r="C244" s="11">
        <v>249886</v>
      </c>
      <c r="D244" s="11">
        <v>21106.41</v>
      </c>
      <c r="E244" s="11">
        <v>126638.46</v>
      </c>
      <c r="F244" s="11">
        <v>123247.54</v>
      </c>
      <c r="G244" s="11">
        <v>50.67</v>
      </c>
      <c r="H244" s="13"/>
      <c r="I244" s="13">
        <f t="shared" si="113"/>
        <v>249886</v>
      </c>
      <c r="J244" s="13">
        <f t="shared" ref="J244:K244" si="149">I244*6/100+I244</f>
        <v>264879.15999999997</v>
      </c>
      <c r="K244" s="13">
        <f t="shared" si="149"/>
        <v>280771.90959999996</v>
      </c>
    </row>
    <row r="245" spans="1:11" x14ac:dyDescent="0.25">
      <c r="A245" s="9" t="s">
        <v>846</v>
      </c>
      <c r="B245" s="10" t="s">
        <v>137</v>
      </c>
      <c r="C245" s="11">
        <v>55496</v>
      </c>
      <c r="D245" s="11">
        <v>6967.08</v>
      </c>
      <c r="E245" s="11">
        <v>25461.64</v>
      </c>
      <c r="F245" s="11">
        <v>30034.36</v>
      </c>
      <c r="G245" s="11">
        <v>45.88</v>
      </c>
      <c r="H245" s="13"/>
      <c r="I245" s="13">
        <f t="shared" si="113"/>
        <v>55496</v>
      </c>
      <c r="J245" s="13">
        <f t="shared" ref="J245:K245" si="150">I245*6/100+I245</f>
        <v>58825.760000000002</v>
      </c>
      <c r="K245" s="13">
        <f t="shared" si="150"/>
        <v>62355.3056</v>
      </c>
    </row>
    <row r="246" spans="1:11" x14ac:dyDescent="0.25">
      <c r="A246" s="9" t="s">
        <v>847</v>
      </c>
      <c r="B246" s="10" t="s">
        <v>138</v>
      </c>
      <c r="C246" s="11">
        <v>11292</v>
      </c>
      <c r="D246" s="11">
        <v>0</v>
      </c>
      <c r="E246" s="11">
        <v>46470.5</v>
      </c>
      <c r="F246" s="11">
        <v>-35178.5</v>
      </c>
      <c r="G246" s="11">
        <v>411.53</v>
      </c>
      <c r="H246" s="13"/>
      <c r="I246" s="13">
        <f t="shared" si="113"/>
        <v>11292</v>
      </c>
      <c r="J246" s="13">
        <f t="shared" ref="J246:K246" si="151">I246*6/100+I246</f>
        <v>11969.52</v>
      </c>
      <c r="K246" s="13">
        <f t="shared" si="151"/>
        <v>12687.691200000001</v>
      </c>
    </row>
    <row r="247" spans="1:11" x14ac:dyDescent="0.25">
      <c r="A247" s="9" t="s">
        <v>848</v>
      </c>
      <c r="B247" s="10" t="s">
        <v>142</v>
      </c>
      <c r="C247" s="11">
        <v>15692</v>
      </c>
      <c r="D247" s="11">
        <v>1307.7</v>
      </c>
      <c r="E247" s="11">
        <v>7846.2</v>
      </c>
      <c r="F247" s="11">
        <v>7845.8</v>
      </c>
      <c r="G247" s="11">
        <v>50</v>
      </c>
      <c r="H247" s="13"/>
      <c r="I247" s="13">
        <f t="shared" si="113"/>
        <v>15692</v>
      </c>
      <c r="J247" s="13">
        <f t="shared" ref="J247:K247" si="152">I247*6/100+I247</f>
        <v>16633.52</v>
      </c>
      <c r="K247" s="13">
        <f t="shared" si="152"/>
        <v>17631.531200000001</v>
      </c>
    </row>
    <row r="248" spans="1:11" x14ac:dyDescent="0.25">
      <c r="A248" s="9"/>
      <c r="B248" s="10"/>
      <c r="C248" s="11"/>
      <c r="D248" s="11"/>
      <c r="E248" s="11"/>
      <c r="F248" s="11"/>
      <c r="G248" s="11"/>
      <c r="H248" s="13"/>
      <c r="I248" s="13">
        <f t="shared" si="113"/>
        <v>0</v>
      </c>
      <c r="J248" s="13">
        <f t="shared" ref="J248:K248" si="153">I248*6/100+I248</f>
        <v>0</v>
      </c>
      <c r="K248" s="13">
        <f t="shared" si="153"/>
        <v>0</v>
      </c>
    </row>
    <row r="249" spans="1:11" x14ac:dyDescent="0.25">
      <c r="A249" s="5"/>
      <c r="B249" s="6" t="s">
        <v>143</v>
      </c>
      <c r="C249" s="7">
        <v>2919744</v>
      </c>
      <c r="D249" s="7">
        <v>263257.96999999997</v>
      </c>
      <c r="E249" s="7">
        <v>1394208.89</v>
      </c>
      <c r="F249" s="7">
        <v>1525535.11</v>
      </c>
      <c r="G249" s="7">
        <v>47.75</v>
      </c>
      <c r="H249" s="13">
        <f>SUM(H238:H247)</f>
        <v>-66666.67</v>
      </c>
      <c r="I249" s="13">
        <f t="shared" si="113"/>
        <v>2853077.33</v>
      </c>
      <c r="J249" s="13">
        <f t="shared" ref="J249:K249" si="154">I249*6/100+I249</f>
        <v>3024261.9698000001</v>
      </c>
      <c r="K249" s="13">
        <f t="shared" si="154"/>
        <v>3205717.687988</v>
      </c>
    </row>
    <row r="250" spans="1:11" x14ac:dyDescent="0.25">
      <c r="A250" s="5"/>
      <c r="B250" s="6"/>
      <c r="C250" s="7"/>
      <c r="D250" s="7"/>
      <c r="E250" s="7"/>
      <c r="F250" s="7"/>
      <c r="G250" s="7"/>
      <c r="H250" s="13"/>
      <c r="I250" s="13">
        <f t="shared" si="113"/>
        <v>0</v>
      </c>
      <c r="J250" s="13">
        <f t="shared" ref="J250:K250" si="155">I250*6/100+I250</f>
        <v>0</v>
      </c>
      <c r="K250" s="13">
        <f t="shared" si="155"/>
        <v>0</v>
      </c>
    </row>
    <row r="251" spans="1:11" x14ac:dyDescent="0.25">
      <c r="A251" s="5"/>
      <c r="B251" s="6" t="s">
        <v>144</v>
      </c>
      <c r="C251" s="7"/>
      <c r="D251" s="7"/>
      <c r="E251" s="7"/>
      <c r="F251" s="7"/>
      <c r="G251" s="7"/>
      <c r="H251" s="13"/>
      <c r="I251" s="13">
        <f t="shared" si="113"/>
        <v>0</v>
      </c>
      <c r="J251" s="13">
        <f t="shared" ref="J251:K251" si="156">I251*6/100+I251</f>
        <v>0</v>
      </c>
      <c r="K251" s="13">
        <f t="shared" si="156"/>
        <v>0</v>
      </c>
    </row>
    <row r="252" spans="1:11" x14ac:dyDescent="0.25">
      <c r="A252" s="9"/>
      <c r="B252" s="10"/>
      <c r="C252" s="11"/>
      <c r="D252" s="11"/>
      <c r="E252" s="11"/>
      <c r="F252" s="11"/>
      <c r="G252" s="11"/>
      <c r="H252" s="13"/>
      <c r="I252" s="13">
        <f t="shared" si="113"/>
        <v>0</v>
      </c>
      <c r="J252" s="13">
        <f t="shared" ref="J252:K252" si="157">I252*6/100+I252</f>
        <v>0</v>
      </c>
      <c r="K252" s="13">
        <f t="shared" si="157"/>
        <v>0</v>
      </c>
    </row>
    <row r="253" spans="1:11" x14ac:dyDescent="0.25">
      <c r="A253" s="9" t="s">
        <v>849</v>
      </c>
      <c r="B253" s="10" t="s">
        <v>145</v>
      </c>
      <c r="C253" s="11">
        <v>609</v>
      </c>
      <c r="D253" s="11">
        <v>70</v>
      </c>
      <c r="E253" s="11">
        <v>420</v>
      </c>
      <c r="F253" s="11">
        <v>189</v>
      </c>
      <c r="G253" s="11">
        <v>68.959999999999994</v>
      </c>
      <c r="H253" s="13"/>
      <c r="I253" s="13">
        <f t="shared" si="113"/>
        <v>609</v>
      </c>
      <c r="J253" s="13">
        <f t="shared" ref="J253:K253" si="158">I253*6/100+I253</f>
        <v>645.54</v>
      </c>
      <c r="K253" s="13">
        <f t="shared" si="158"/>
        <v>684.27239999999995</v>
      </c>
    </row>
    <row r="254" spans="1:11" x14ac:dyDescent="0.25">
      <c r="A254" s="9" t="s">
        <v>850</v>
      </c>
      <c r="B254" s="10" t="s">
        <v>146</v>
      </c>
      <c r="C254" s="11">
        <v>201572</v>
      </c>
      <c r="D254" s="11">
        <v>17014.8</v>
      </c>
      <c r="E254" s="11">
        <v>102088.8</v>
      </c>
      <c r="F254" s="11">
        <v>99483.199999999997</v>
      </c>
      <c r="G254" s="11">
        <v>50.64</v>
      </c>
      <c r="H254" s="13"/>
      <c r="I254" s="13">
        <f t="shared" si="113"/>
        <v>201572</v>
      </c>
      <c r="J254" s="13">
        <f t="shared" ref="J254:K254" si="159">I254*6/100+I254</f>
        <v>213666.32</v>
      </c>
      <c r="K254" s="13">
        <f t="shared" si="159"/>
        <v>226486.29920000001</v>
      </c>
    </row>
    <row r="255" spans="1:11" x14ac:dyDescent="0.25">
      <c r="A255" s="9" t="s">
        <v>851</v>
      </c>
      <c r="B255" s="10" t="s">
        <v>147</v>
      </c>
      <c r="C255" s="11">
        <v>468505</v>
      </c>
      <c r="D255" s="11">
        <v>38168.639999999999</v>
      </c>
      <c r="E255" s="11">
        <v>228866.94</v>
      </c>
      <c r="F255" s="11">
        <v>239638.06</v>
      </c>
      <c r="G255" s="11">
        <v>48.85</v>
      </c>
      <c r="H255" s="13"/>
      <c r="I255" s="13">
        <f t="shared" si="113"/>
        <v>468505</v>
      </c>
      <c r="J255" s="13">
        <f t="shared" ref="J255:K255" si="160">I255*6/100+I255</f>
        <v>496615.3</v>
      </c>
      <c r="K255" s="13">
        <f t="shared" si="160"/>
        <v>526412.21799999999</v>
      </c>
    </row>
    <row r="256" spans="1:11" x14ac:dyDescent="0.25">
      <c r="A256" s="9" t="s">
        <v>852</v>
      </c>
      <c r="B256" s="10" t="s">
        <v>148</v>
      </c>
      <c r="C256" s="11">
        <v>14277</v>
      </c>
      <c r="D256" s="11">
        <v>1189.76</v>
      </c>
      <c r="E256" s="11">
        <v>7138.56</v>
      </c>
      <c r="F256" s="11">
        <v>7138.44</v>
      </c>
      <c r="G256" s="11">
        <v>50</v>
      </c>
      <c r="H256" s="13"/>
      <c r="I256" s="13">
        <f t="shared" si="113"/>
        <v>14277</v>
      </c>
      <c r="J256" s="13">
        <f t="shared" ref="J256:K256" si="161">I256*6/100+I256</f>
        <v>15133.62</v>
      </c>
      <c r="K256" s="13">
        <f t="shared" si="161"/>
        <v>16041.637200000001</v>
      </c>
    </row>
    <row r="257" spans="1:11" x14ac:dyDescent="0.25">
      <c r="A257" s="9" t="s">
        <v>853</v>
      </c>
      <c r="B257" s="10" t="s">
        <v>148</v>
      </c>
      <c r="C257" s="11">
        <v>0</v>
      </c>
      <c r="D257" s="11">
        <v>0</v>
      </c>
      <c r="E257" s="11">
        <v>83.33</v>
      </c>
      <c r="F257" s="11">
        <v>-83.33</v>
      </c>
      <c r="G257" s="11">
        <v>0</v>
      </c>
      <c r="H257" s="13"/>
      <c r="I257" s="13">
        <f t="shared" si="113"/>
        <v>0</v>
      </c>
      <c r="J257" s="13">
        <f t="shared" ref="J257:K257" si="162">I257*6/100+I257</f>
        <v>0</v>
      </c>
      <c r="K257" s="13">
        <f t="shared" si="162"/>
        <v>0</v>
      </c>
    </row>
    <row r="258" spans="1:11" x14ac:dyDescent="0.25">
      <c r="A258" s="9"/>
      <c r="B258" s="10"/>
      <c r="C258" s="11"/>
      <c r="D258" s="11"/>
      <c r="E258" s="11"/>
      <c r="F258" s="11"/>
      <c r="G258" s="11"/>
      <c r="H258" s="13"/>
      <c r="I258" s="13">
        <f t="shared" si="113"/>
        <v>0</v>
      </c>
      <c r="J258" s="13">
        <f t="shared" ref="J258:K258" si="163">I258*6/100+I258</f>
        <v>0</v>
      </c>
      <c r="K258" s="13">
        <f t="shared" si="163"/>
        <v>0</v>
      </c>
    </row>
    <row r="259" spans="1:11" x14ac:dyDescent="0.25">
      <c r="A259" s="5"/>
      <c r="B259" s="6" t="s">
        <v>149</v>
      </c>
      <c r="C259" s="7">
        <v>684963</v>
      </c>
      <c r="D259" s="7">
        <v>56443.199999999997</v>
      </c>
      <c r="E259" s="7">
        <v>338597.63</v>
      </c>
      <c r="F259" s="7">
        <v>346365.37</v>
      </c>
      <c r="G259" s="7">
        <v>49.43</v>
      </c>
      <c r="H259" s="13">
        <f>SUM(H253:H257)</f>
        <v>0</v>
      </c>
      <c r="I259" s="13">
        <f t="shared" si="113"/>
        <v>684963</v>
      </c>
      <c r="J259" s="13">
        <f t="shared" ref="J259:K259" si="164">I259*6/100+I259</f>
        <v>726060.78</v>
      </c>
      <c r="K259" s="13">
        <f t="shared" si="164"/>
        <v>769624.42680000002</v>
      </c>
    </row>
    <row r="260" spans="1:11" x14ac:dyDescent="0.25">
      <c r="A260" s="5"/>
      <c r="B260" s="6"/>
      <c r="C260" s="7"/>
      <c r="D260" s="7"/>
      <c r="E260" s="7"/>
      <c r="F260" s="7"/>
      <c r="G260" s="7"/>
      <c r="H260" s="13"/>
      <c r="I260" s="13">
        <f t="shared" si="113"/>
        <v>0</v>
      </c>
      <c r="J260" s="13">
        <f t="shared" ref="J260:K260" si="165">I260*6/100+I260</f>
        <v>0</v>
      </c>
      <c r="K260" s="13">
        <f t="shared" si="165"/>
        <v>0</v>
      </c>
    </row>
    <row r="261" spans="1:11" x14ac:dyDescent="0.25">
      <c r="A261" s="5"/>
      <c r="B261" s="6" t="s">
        <v>150</v>
      </c>
      <c r="C261" s="7"/>
      <c r="D261" s="7"/>
      <c r="E261" s="7"/>
      <c r="F261" s="7"/>
      <c r="G261" s="7"/>
      <c r="H261" s="13"/>
      <c r="I261" s="13">
        <f t="shared" si="113"/>
        <v>0</v>
      </c>
      <c r="J261" s="13">
        <f t="shared" ref="J261:K261" si="166">I261*6/100+I261</f>
        <v>0</v>
      </c>
      <c r="K261" s="13">
        <f t="shared" si="166"/>
        <v>0</v>
      </c>
    </row>
    <row r="262" spans="1:11" x14ac:dyDescent="0.25">
      <c r="A262" s="9"/>
      <c r="B262" s="10"/>
      <c r="C262" s="11"/>
      <c r="D262" s="11"/>
      <c r="E262" s="11"/>
      <c r="F262" s="11"/>
      <c r="G262" s="11"/>
      <c r="H262" s="13"/>
      <c r="I262" s="13">
        <f t="shared" si="113"/>
        <v>0</v>
      </c>
      <c r="J262" s="13">
        <f t="shared" ref="J262:K262" si="167">I262*6/100+I262</f>
        <v>0</v>
      </c>
      <c r="K262" s="13">
        <f t="shared" si="167"/>
        <v>0</v>
      </c>
    </row>
    <row r="263" spans="1:11" x14ac:dyDescent="0.25">
      <c r="A263" s="9" t="s">
        <v>854</v>
      </c>
      <c r="B263" s="10" t="s">
        <v>151</v>
      </c>
      <c r="C263" s="11">
        <v>39260</v>
      </c>
      <c r="D263" s="11">
        <v>0</v>
      </c>
      <c r="E263" s="11">
        <v>0</v>
      </c>
      <c r="F263" s="11">
        <v>39260</v>
      </c>
      <c r="G263" s="11">
        <v>0</v>
      </c>
      <c r="H263" s="13"/>
      <c r="I263" s="13">
        <f t="shared" si="113"/>
        <v>39260</v>
      </c>
      <c r="J263" s="13">
        <f t="shared" ref="J263:K263" si="168">I263*6/100+I263</f>
        <v>41615.599999999999</v>
      </c>
      <c r="K263" s="13">
        <f t="shared" si="168"/>
        <v>44112.536</v>
      </c>
    </row>
    <row r="264" spans="1:11" x14ac:dyDescent="0.25">
      <c r="A264" s="9" t="s">
        <v>855</v>
      </c>
      <c r="B264" s="10" t="s">
        <v>152</v>
      </c>
      <c r="C264" s="11">
        <v>50961</v>
      </c>
      <c r="D264" s="11">
        <v>0</v>
      </c>
      <c r="E264" s="11">
        <v>0</v>
      </c>
      <c r="F264" s="11">
        <v>50961</v>
      </c>
      <c r="G264" s="11">
        <v>0</v>
      </c>
      <c r="H264" s="13"/>
      <c r="I264" s="13">
        <f t="shared" si="113"/>
        <v>50961</v>
      </c>
      <c r="J264" s="13">
        <f t="shared" ref="J264:K264" si="169">I264*6/100+I264</f>
        <v>54018.66</v>
      </c>
      <c r="K264" s="13">
        <f t="shared" si="169"/>
        <v>57259.779600000002</v>
      </c>
    </row>
    <row r="265" spans="1:11" x14ac:dyDescent="0.25">
      <c r="A265" s="9" t="s">
        <v>856</v>
      </c>
      <c r="B265" s="10" t="s">
        <v>153</v>
      </c>
      <c r="C265" s="11">
        <v>37089</v>
      </c>
      <c r="D265" s="11">
        <v>0</v>
      </c>
      <c r="E265" s="11">
        <v>0</v>
      </c>
      <c r="F265" s="11">
        <v>37089</v>
      </c>
      <c r="G265" s="11">
        <v>0</v>
      </c>
      <c r="H265" s="13"/>
      <c r="I265" s="13">
        <f t="shared" si="113"/>
        <v>37089</v>
      </c>
      <c r="J265" s="13">
        <f t="shared" ref="J265:K265" si="170">I265*6/100+I265</f>
        <v>39314.339999999997</v>
      </c>
      <c r="K265" s="13">
        <f t="shared" si="170"/>
        <v>41673.200399999994</v>
      </c>
    </row>
    <row r="266" spans="1:11" x14ac:dyDescent="0.25">
      <c r="A266" s="9"/>
      <c r="B266" s="10"/>
      <c r="C266" s="11"/>
      <c r="D266" s="11"/>
      <c r="E266" s="11"/>
      <c r="F266" s="11"/>
      <c r="G266" s="11"/>
      <c r="H266" s="13"/>
      <c r="I266" s="13">
        <f t="shared" si="113"/>
        <v>0</v>
      </c>
      <c r="J266" s="13">
        <f t="shared" ref="J266:K266" si="171">I266*6/100+I266</f>
        <v>0</v>
      </c>
      <c r="K266" s="13">
        <f t="shared" si="171"/>
        <v>0</v>
      </c>
    </row>
    <row r="267" spans="1:11" x14ac:dyDescent="0.25">
      <c r="A267" s="5"/>
      <c r="B267" s="6" t="s">
        <v>154</v>
      </c>
      <c r="C267" s="7">
        <v>127310</v>
      </c>
      <c r="D267" s="7">
        <v>0</v>
      </c>
      <c r="E267" s="7">
        <v>0</v>
      </c>
      <c r="F267" s="7">
        <v>127310</v>
      </c>
      <c r="G267" s="7">
        <v>0</v>
      </c>
      <c r="H267" s="13">
        <f>SUM(H263:H265)</f>
        <v>0</v>
      </c>
      <c r="I267" s="13">
        <f t="shared" ref="I267:I337" si="172">C267+H267</f>
        <v>127310</v>
      </c>
      <c r="J267" s="13">
        <f t="shared" ref="J267:K267" si="173">I267*6/100+I267</f>
        <v>134948.6</v>
      </c>
      <c r="K267" s="13">
        <f t="shared" si="173"/>
        <v>143045.516</v>
      </c>
    </row>
    <row r="268" spans="1:11" x14ac:dyDescent="0.25">
      <c r="A268" s="9"/>
      <c r="B268" s="10"/>
      <c r="C268" s="11"/>
      <c r="D268" s="11"/>
      <c r="E268" s="11"/>
      <c r="F268" s="11"/>
      <c r="G268" s="11"/>
      <c r="H268" s="13"/>
      <c r="I268" s="13">
        <f t="shared" si="172"/>
        <v>0</v>
      </c>
      <c r="J268" s="13">
        <f t="shared" ref="J268:K268" si="174">I268*6/100+I268</f>
        <v>0</v>
      </c>
      <c r="K268" s="13">
        <f t="shared" si="174"/>
        <v>0</v>
      </c>
    </row>
    <row r="269" spans="1:11" x14ac:dyDescent="0.25">
      <c r="A269" s="5"/>
      <c r="B269" s="6" t="s">
        <v>155</v>
      </c>
      <c r="C269" s="7">
        <v>3732017</v>
      </c>
      <c r="D269" s="7">
        <v>319701.17</v>
      </c>
      <c r="E269" s="7">
        <v>1732806.52</v>
      </c>
      <c r="F269" s="7">
        <v>1999210.48</v>
      </c>
      <c r="G269" s="7">
        <v>46.43</v>
      </c>
      <c r="H269" s="13">
        <f>H249+H259+H267</f>
        <v>-66666.67</v>
      </c>
      <c r="I269" s="13">
        <f t="shared" si="172"/>
        <v>3665350.33</v>
      </c>
      <c r="J269" s="13">
        <f t="shared" ref="J269:K269" si="175">I269*6/100+I269</f>
        <v>3885271.3498</v>
      </c>
      <c r="K269" s="13">
        <f t="shared" si="175"/>
        <v>4118387.6307879998</v>
      </c>
    </row>
    <row r="270" spans="1:11" x14ac:dyDescent="0.25">
      <c r="A270" s="5"/>
      <c r="B270" s="6"/>
      <c r="C270" s="7"/>
      <c r="D270" s="7"/>
      <c r="E270" s="7"/>
      <c r="F270" s="7"/>
      <c r="G270" s="7"/>
      <c r="H270" s="13"/>
      <c r="I270" s="13">
        <f t="shared" si="172"/>
        <v>0</v>
      </c>
      <c r="J270" s="13">
        <f t="shared" ref="J270:K270" si="176">I270*6/100+I270</f>
        <v>0</v>
      </c>
      <c r="K270" s="13">
        <f t="shared" si="176"/>
        <v>0</v>
      </c>
    </row>
    <row r="271" spans="1:11" x14ac:dyDescent="0.25">
      <c r="A271" s="5"/>
      <c r="B271" s="6" t="s">
        <v>156</v>
      </c>
      <c r="C271" s="7">
        <v>3732017</v>
      </c>
      <c r="D271" s="7">
        <v>319701.17</v>
      </c>
      <c r="E271" s="7">
        <v>1732806.52</v>
      </c>
      <c r="F271" s="7">
        <v>1999210.48</v>
      </c>
      <c r="G271" s="7">
        <v>46.43</v>
      </c>
      <c r="H271" s="13">
        <f>H269</f>
        <v>-66666.67</v>
      </c>
      <c r="I271" s="13">
        <f t="shared" si="172"/>
        <v>3665350.33</v>
      </c>
      <c r="J271" s="13">
        <f t="shared" ref="J271:K271" si="177">I271*6/100+I271</f>
        <v>3885271.3498</v>
      </c>
      <c r="K271" s="13">
        <f t="shared" si="177"/>
        <v>4118387.6307879998</v>
      </c>
    </row>
    <row r="272" spans="1:11" x14ac:dyDescent="0.25">
      <c r="A272" s="5"/>
      <c r="B272" s="6"/>
      <c r="C272" s="7"/>
      <c r="D272" s="7"/>
      <c r="E272" s="7"/>
      <c r="F272" s="7"/>
      <c r="G272" s="7"/>
      <c r="H272" s="13"/>
      <c r="I272" s="13">
        <f t="shared" si="172"/>
        <v>0</v>
      </c>
      <c r="J272" s="13">
        <f t="shared" ref="J272:K272" si="178">I272*6/100+I272</f>
        <v>0</v>
      </c>
      <c r="K272" s="13">
        <f t="shared" si="178"/>
        <v>0</v>
      </c>
    </row>
    <row r="273" spans="1:11" x14ac:dyDescent="0.25">
      <c r="A273" s="5"/>
      <c r="B273" s="6" t="s">
        <v>186</v>
      </c>
      <c r="C273" s="7"/>
      <c r="D273" s="7"/>
      <c r="E273" s="7"/>
      <c r="F273" s="7"/>
      <c r="G273" s="7"/>
      <c r="H273" s="13"/>
      <c r="I273" s="13">
        <f t="shared" si="172"/>
        <v>0</v>
      </c>
      <c r="J273" s="13">
        <f t="shared" ref="J273:K273" si="179">I273*6/100+I273</f>
        <v>0</v>
      </c>
      <c r="K273" s="13">
        <f t="shared" si="179"/>
        <v>0</v>
      </c>
    </row>
    <row r="274" spans="1:11" x14ac:dyDescent="0.25">
      <c r="A274" s="5"/>
      <c r="B274" s="6" t="s">
        <v>187</v>
      </c>
      <c r="C274" s="7"/>
      <c r="D274" s="7"/>
      <c r="E274" s="7"/>
      <c r="F274" s="7"/>
      <c r="G274" s="7"/>
      <c r="H274" s="13"/>
      <c r="I274" s="13">
        <f t="shared" si="172"/>
        <v>0</v>
      </c>
      <c r="J274" s="13">
        <f t="shared" ref="J274:K274" si="180">I274*6/100+I274</f>
        <v>0</v>
      </c>
      <c r="K274" s="13">
        <f t="shared" si="180"/>
        <v>0</v>
      </c>
    </row>
    <row r="275" spans="1:11" x14ac:dyDescent="0.25">
      <c r="A275" s="9"/>
      <c r="B275" s="10"/>
      <c r="C275" s="11"/>
      <c r="D275" s="11"/>
      <c r="E275" s="11"/>
      <c r="F275" s="11"/>
      <c r="G275" s="11"/>
      <c r="H275" s="13"/>
      <c r="I275" s="13">
        <f t="shared" si="172"/>
        <v>0</v>
      </c>
      <c r="J275" s="13">
        <f t="shared" ref="J275:K275" si="181">I275*6/100+I275</f>
        <v>0</v>
      </c>
      <c r="K275" s="13">
        <f t="shared" si="181"/>
        <v>0</v>
      </c>
    </row>
    <row r="276" spans="1:11" s="18" customFormat="1" x14ac:dyDescent="0.25">
      <c r="A276" s="15" t="s">
        <v>857</v>
      </c>
      <c r="B276" s="16" t="s">
        <v>188</v>
      </c>
      <c r="C276" s="17">
        <v>500000</v>
      </c>
      <c r="D276" s="17">
        <v>0</v>
      </c>
      <c r="E276" s="17">
        <v>0</v>
      </c>
      <c r="F276" s="17">
        <v>500000</v>
      </c>
      <c r="G276" s="17">
        <v>0</v>
      </c>
      <c r="H276" s="19">
        <v>-100000</v>
      </c>
      <c r="I276" s="19">
        <f t="shared" si="172"/>
        <v>400000</v>
      </c>
      <c r="J276" s="19">
        <v>0</v>
      </c>
      <c r="K276" s="19">
        <f t="shared" ref="K276" si="182">J276*6/100+J276</f>
        <v>0</v>
      </c>
    </row>
    <row r="277" spans="1:11" s="18" customFormat="1" x14ac:dyDescent="0.25">
      <c r="A277" s="15" t="s">
        <v>858</v>
      </c>
      <c r="B277" s="16" t="s">
        <v>191</v>
      </c>
      <c r="C277" s="17">
        <v>205000</v>
      </c>
      <c r="D277" s="17">
        <v>0</v>
      </c>
      <c r="E277" s="17">
        <v>173913.04</v>
      </c>
      <c r="F277" s="17">
        <v>31086.959999999999</v>
      </c>
      <c r="G277" s="17">
        <v>84.83</v>
      </c>
      <c r="H277" s="19">
        <v>-31087</v>
      </c>
      <c r="I277" s="19">
        <f t="shared" si="172"/>
        <v>173913</v>
      </c>
      <c r="J277" s="19">
        <f t="shared" ref="J277:K277" si="183">I277*6/100+I277</f>
        <v>184347.78</v>
      </c>
      <c r="K277" s="19">
        <f t="shared" si="183"/>
        <v>195408.64679999999</v>
      </c>
    </row>
    <row r="278" spans="1:11" s="18" customFormat="1" x14ac:dyDescent="0.25">
      <c r="A278" s="15" t="s">
        <v>859</v>
      </c>
      <c r="B278" s="16" t="s">
        <v>192</v>
      </c>
      <c r="C278" s="17">
        <v>300000</v>
      </c>
      <c r="D278" s="17">
        <v>130257.36</v>
      </c>
      <c r="E278" s="17">
        <v>201077.36</v>
      </c>
      <c r="F278" s="17">
        <v>98922.64</v>
      </c>
      <c r="G278" s="17">
        <v>67.02</v>
      </c>
      <c r="H278" s="19">
        <f>51000.09+100000</f>
        <v>151000.09</v>
      </c>
      <c r="I278" s="19">
        <f t="shared" si="172"/>
        <v>451000.08999999997</v>
      </c>
      <c r="J278" s="19">
        <f t="shared" ref="J278:K278" si="184">I278*6/100+I278</f>
        <v>478060.09539999999</v>
      </c>
      <c r="K278" s="19">
        <f t="shared" si="184"/>
        <v>506743.70112400001</v>
      </c>
    </row>
    <row r="279" spans="1:11" x14ac:dyDescent="0.25">
      <c r="A279" s="9" t="s">
        <v>860</v>
      </c>
      <c r="B279" s="10" t="s">
        <v>195</v>
      </c>
      <c r="C279" s="11">
        <v>153151</v>
      </c>
      <c r="D279" s="11">
        <v>0</v>
      </c>
      <c r="E279" s="11">
        <v>73845.86</v>
      </c>
      <c r="F279" s="11">
        <v>79305.14</v>
      </c>
      <c r="G279" s="11">
        <v>48.21</v>
      </c>
      <c r="H279" s="13"/>
      <c r="I279" s="13">
        <f t="shared" si="172"/>
        <v>153151</v>
      </c>
      <c r="J279" s="13">
        <f t="shared" ref="J279:K279" si="185">I279*6/100+I279</f>
        <v>162340.06</v>
      </c>
      <c r="K279" s="13">
        <f t="shared" si="185"/>
        <v>172080.46359999999</v>
      </c>
    </row>
    <row r="280" spans="1:11" x14ac:dyDescent="0.25">
      <c r="A280" s="9"/>
      <c r="B280" s="10"/>
      <c r="C280" s="11"/>
      <c r="D280" s="11"/>
      <c r="E280" s="11"/>
      <c r="F280" s="11"/>
      <c r="G280" s="11"/>
      <c r="H280" s="13"/>
      <c r="I280" s="13">
        <f t="shared" si="172"/>
        <v>0</v>
      </c>
      <c r="J280" s="13">
        <f t="shared" ref="J280:K280" si="186">I280*6/100+I280</f>
        <v>0</v>
      </c>
      <c r="K280" s="13">
        <f t="shared" si="186"/>
        <v>0</v>
      </c>
    </row>
    <row r="281" spans="1:11" x14ac:dyDescent="0.25">
      <c r="A281" s="5"/>
      <c r="B281" s="6" t="s">
        <v>196</v>
      </c>
      <c r="C281" s="7">
        <v>1158151</v>
      </c>
      <c r="D281" s="7">
        <v>130257.36</v>
      </c>
      <c r="E281" s="7">
        <v>448836.26</v>
      </c>
      <c r="F281" s="7">
        <v>709314.74</v>
      </c>
      <c r="G281" s="7">
        <v>38.75</v>
      </c>
      <c r="H281" s="13">
        <f>SUM(H276:H279)</f>
        <v>19913.089999999997</v>
      </c>
      <c r="I281" s="13">
        <f t="shared" si="172"/>
        <v>1178064.0900000001</v>
      </c>
      <c r="J281" s="13">
        <f>SUM(J276:J279)</f>
        <v>824747.93540000007</v>
      </c>
      <c r="K281" s="13">
        <f>SUM(K276:K279)</f>
        <v>874232.81152400002</v>
      </c>
    </row>
    <row r="282" spans="1:11" x14ac:dyDescent="0.25">
      <c r="A282" s="5"/>
      <c r="B282" s="6"/>
      <c r="C282" s="7"/>
      <c r="D282" s="7"/>
      <c r="E282" s="7"/>
      <c r="F282" s="7"/>
      <c r="G282" s="7"/>
      <c r="H282" s="13"/>
      <c r="I282" s="13">
        <f t="shared" si="172"/>
        <v>0</v>
      </c>
      <c r="J282" s="13">
        <f t="shared" ref="J282:K282" si="187">I282*6/100+I282</f>
        <v>0</v>
      </c>
      <c r="K282" s="13">
        <f t="shared" si="187"/>
        <v>0</v>
      </c>
    </row>
    <row r="283" spans="1:11" x14ac:dyDescent="0.25">
      <c r="A283" s="5"/>
      <c r="B283" s="6" t="s">
        <v>217</v>
      </c>
      <c r="C283" s="7">
        <v>1158151</v>
      </c>
      <c r="D283" s="7">
        <v>130257.36</v>
      </c>
      <c r="E283" s="7">
        <v>448836.26</v>
      </c>
      <c r="F283" s="7">
        <v>709314.74</v>
      </c>
      <c r="G283" s="7">
        <v>38.75</v>
      </c>
      <c r="H283" s="13">
        <f>H281</f>
        <v>19913.089999999997</v>
      </c>
      <c r="I283" s="13">
        <f t="shared" si="172"/>
        <v>1178064.0900000001</v>
      </c>
      <c r="J283" s="13">
        <f>J281</f>
        <v>824747.93540000007</v>
      </c>
      <c r="K283" s="13">
        <f>K281</f>
        <v>874232.81152400002</v>
      </c>
    </row>
    <row r="284" spans="1:11" x14ac:dyDescent="0.25">
      <c r="A284" s="5"/>
      <c r="B284" s="6"/>
      <c r="C284" s="7"/>
      <c r="D284" s="7"/>
      <c r="E284" s="7"/>
      <c r="F284" s="7"/>
      <c r="G284" s="7"/>
      <c r="H284" s="13"/>
      <c r="I284" s="13">
        <f t="shared" si="172"/>
        <v>0</v>
      </c>
      <c r="J284" s="13">
        <f t="shared" ref="J284:K284" si="188">I284*6/100+I284</f>
        <v>0</v>
      </c>
      <c r="K284" s="13">
        <f t="shared" si="188"/>
        <v>0</v>
      </c>
    </row>
    <row r="285" spans="1:11" x14ac:dyDescent="0.25">
      <c r="A285" s="5"/>
      <c r="B285" s="6" t="s">
        <v>218</v>
      </c>
      <c r="C285" s="7"/>
      <c r="D285" s="7"/>
      <c r="E285" s="7"/>
      <c r="F285" s="7"/>
      <c r="G285" s="7"/>
      <c r="H285" s="13"/>
      <c r="I285" s="13">
        <f t="shared" si="172"/>
        <v>0</v>
      </c>
      <c r="J285" s="13">
        <f t="shared" ref="J285:K285" si="189">I285*6/100+I285</f>
        <v>0</v>
      </c>
      <c r="K285" s="13">
        <f t="shared" si="189"/>
        <v>0</v>
      </c>
    </row>
    <row r="286" spans="1:11" x14ac:dyDescent="0.25">
      <c r="A286" s="5"/>
      <c r="B286" s="6"/>
      <c r="C286" s="7"/>
      <c r="D286" s="7"/>
      <c r="E286" s="7"/>
      <c r="F286" s="7"/>
      <c r="G286" s="7"/>
      <c r="H286" s="13"/>
      <c r="I286" s="13">
        <f t="shared" si="172"/>
        <v>0</v>
      </c>
      <c r="J286" s="13">
        <f t="shared" ref="J286:K286" si="190">I286*6/100+I286</f>
        <v>0</v>
      </c>
      <c r="K286" s="13">
        <f t="shared" si="190"/>
        <v>0</v>
      </c>
    </row>
    <row r="287" spans="1:11" s="18" customFormat="1" x14ac:dyDescent="0.25">
      <c r="A287" s="15" t="s">
        <v>861</v>
      </c>
      <c r="B287" s="16" t="s">
        <v>226</v>
      </c>
      <c r="C287" s="17">
        <v>610305</v>
      </c>
      <c r="D287" s="17">
        <v>0</v>
      </c>
      <c r="E287" s="17">
        <v>0</v>
      </c>
      <c r="F287" s="17">
        <v>610305</v>
      </c>
      <c r="G287" s="17">
        <v>0</v>
      </c>
      <c r="H287" s="19">
        <v>500000</v>
      </c>
      <c r="I287" s="19">
        <f t="shared" si="172"/>
        <v>1110305</v>
      </c>
      <c r="J287" s="19">
        <f t="shared" ref="J287:K287" si="191">I287*6/100+I287</f>
        <v>1176923.3</v>
      </c>
      <c r="K287" s="19">
        <f t="shared" si="191"/>
        <v>1247538.6980000001</v>
      </c>
    </row>
    <row r="288" spans="1:11" x14ac:dyDescent="0.25">
      <c r="A288" s="9" t="s">
        <v>862</v>
      </c>
      <c r="B288" s="10" t="s">
        <v>243</v>
      </c>
      <c r="C288" s="11">
        <v>0</v>
      </c>
      <c r="D288" s="11">
        <v>2630.63</v>
      </c>
      <c r="E288" s="11">
        <v>13982.78</v>
      </c>
      <c r="F288" s="11">
        <v>-13982.78</v>
      </c>
      <c r="G288" s="11">
        <v>0</v>
      </c>
      <c r="H288" s="13"/>
      <c r="I288" s="13">
        <f t="shared" si="172"/>
        <v>0</v>
      </c>
      <c r="J288" s="13">
        <f t="shared" ref="J288:K288" si="192">I288*6/100+I288</f>
        <v>0</v>
      </c>
      <c r="K288" s="13">
        <f t="shared" si="192"/>
        <v>0</v>
      </c>
    </row>
    <row r="289" spans="1:11" x14ac:dyDescent="0.25">
      <c r="A289" s="9" t="s">
        <v>863</v>
      </c>
      <c r="B289" s="10" t="s">
        <v>243</v>
      </c>
      <c r="C289" s="11">
        <v>0</v>
      </c>
      <c r="D289" s="11">
        <v>0</v>
      </c>
      <c r="E289" s="11">
        <v>83.33</v>
      </c>
      <c r="F289" s="11">
        <v>-83.33</v>
      </c>
      <c r="G289" s="11">
        <v>0</v>
      </c>
      <c r="H289" s="13"/>
      <c r="I289" s="13">
        <f t="shared" si="172"/>
        <v>0</v>
      </c>
      <c r="J289" s="13">
        <f t="shared" ref="J289:K289" si="193">I289*6/100+I289</f>
        <v>0</v>
      </c>
      <c r="K289" s="13">
        <f t="shared" si="193"/>
        <v>0</v>
      </c>
    </row>
    <row r="290" spans="1:11" x14ac:dyDescent="0.25">
      <c r="A290" s="9" t="s">
        <v>864</v>
      </c>
      <c r="B290" s="10" t="s">
        <v>244</v>
      </c>
      <c r="C290" s="11">
        <v>0</v>
      </c>
      <c r="D290" s="11">
        <v>675</v>
      </c>
      <c r="E290" s="11">
        <v>17568.32</v>
      </c>
      <c r="F290" s="11">
        <v>-17568.32</v>
      </c>
      <c r="G290" s="11">
        <v>0</v>
      </c>
      <c r="H290" s="13"/>
      <c r="I290" s="13">
        <f t="shared" si="172"/>
        <v>0</v>
      </c>
      <c r="J290" s="13">
        <f t="shared" ref="J290:K290" si="194">I290*6/100+I290</f>
        <v>0</v>
      </c>
      <c r="K290" s="13">
        <f t="shared" si="194"/>
        <v>0</v>
      </c>
    </row>
    <row r="291" spans="1:11" x14ac:dyDescent="0.25">
      <c r="A291" s="9"/>
      <c r="B291" s="10"/>
      <c r="C291" s="11"/>
      <c r="D291" s="11"/>
      <c r="E291" s="11"/>
      <c r="F291" s="11"/>
      <c r="G291" s="11"/>
      <c r="H291" s="13"/>
      <c r="I291" s="13">
        <f t="shared" si="172"/>
        <v>0</v>
      </c>
      <c r="J291" s="13">
        <f t="shared" ref="J291:K291" si="195">I291*6/100+I291</f>
        <v>0</v>
      </c>
      <c r="K291" s="13">
        <f t="shared" si="195"/>
        <v>0</v>
      </c>
    </row>
    <row r="292" spans="1:11" x14ac:dyDescent="0.25">
      <c r="A292" s="5"/>
      <c r="B292" s="6" t="s">
        <v>250</v>
      </c>
      <c r="C292" s="7">
        <v>610305</v>
      </c>
      <c r="D292" s="7">
        <v>3305.63</v>
      </c>
      <c r="E292" s="7">
        <v>31634.43</v>
      </c>
      <c r="F292" s="7">
        <v>578670.56999999995</v>
      </c>
      <c r="G292" s="7">
        <v>5.18</v>
      </c>
      <c r="H292" s="13">
        <f>SUM(H287:H290)</f>
        <v>500000</v>
      </c>
      <c r="I292" s="13">
        <f t="shared" si="172"/>
        <v>1110305</v>
      </c>
      <c r="J292" s="13">
        <f t="shared" ref="J292:K292" si="196">I292*6/100+I292</f>
        <v>1176923.3</v>
      </c>
      <c r="K292" s="13">
        <f t="shared" si="196"/>
        <v>1247538.6980000001</v>
      </c>
    </row>
    <row r="293" spans="1:11" x14ac:dyDescent="0.25">
      <c r="A293" s="9"/>
      <c r="B293" s="10"/>
      <c r="C293" s="11"/>
      <c r="D293" s="11"/>
      <c r="E293" s="11"/>
      <c r="F293" s="11"/>
      <c r="G293" s="11"/>
      <c r="H293" s="13"/>
      <c r="I293" s="13">
        <f t="shared" si="172"/>
        <v>0</v>
      </c>
      <c r="J293" s="13">
        <f t="shared" ref="J293:K293" si="197">I293*6/100+I293</f>
        <v>0</v>
      </c>
      <c r="K293" s="13">
        <f t="shared" si="197"/>
        <v>0</v>
      </c>
    </row>
    <row r="294" spans="1:11" x14ac:dyDescent="0.25">
      <c r="A294" s="5"/>
      <c r="B294" s="6" t="s">
        <v>264</v>
      </c>
      <c r="C294" s="7"/>
      <c r="D294" s="7"/>
      <c r="E294" s="7"/>
      <c r="F294" s="7"/>
      <c r="G294" s="7"/>
      <c r="H294" s="13"/>
      <c r="I294" s="13">
        <f t="shared" si="172"/>
        <v>0</v>
      </c>
      <c r="J294" s="13">
        <f t="shared" ref="J294:K294" si="198">I294*6/100+I294</f>
        <v>0</v>
      </c>
      <c r="K294" s="13">
        <f t="shared" si="198"/>
        <v>0</v>
      </c>
    </row>
    <row r="295" spans="1:11" x14ac:dyDescent="0.25">
      <c r="A295" s="9"/>
      <c r="B295" s="10"/>
      <c r="C295" s="11"/>
      <c r="D295" s="11"/>
      <c r="E295" s="11"/>
      <c r="F295" s="11"/>
      <c r="G295" s="11"/>
      <c r="H295" s="13"/>
      <c r="I295" s="13">
        <f t="shared" si="172"/>
        <v>0</v>
      </c>
      <c r="J295" s="13">
        <f t="shared" ref="J295:K295" si="199">I295*6/100+I295</f>
        <v>0</v>
      </c>
      <c r="K295" s="13">
        <f t="shared" si="199"/>
        <v>0</v>
      </c>
    </row>
    <row r="296" spans="1:11" x14ac:dyDescent="0.25">
      <c r="A296" s="9" t="s">
        <v>865</v>
      </c>
      <c r="B296" s="10" t="s">
        <v>264</v>
      </c>
      <c r="C296" s="11">
        <v>5506700</v>
      </c>
      <c r="D296" s="11">
        <v>0</v>
      </c>
      <c r="E296" s="11">
        <v>0</v>
      </c>
      <c r="F296" s="11">
        <v>5506700</v>
      </c>
      <c r="G296" s="11">
        <v>0</v>
      </c>
      <c r="H296" s="13"/>
      <c r="I296" s="13">
        <f t="shared" si="172"/>
        <v>5506700</v>
      </c>
      <c r="J296" s="13">
        <f t="shared" ref="J296:K296" si="200">I296*6/100+I296</f>
        <v>5837102</v>
      </c>
      <c r="K296" s="13">
        <f t="shared" si="200"/>
        <v>6187328.1200000001</v>
      </c>
    </row>
    <row r="297" spans="1:11" x14ac:dyDescent="0.25">
      <c r="A297" s="9"/>
      <c r="B297" s="10"/>
      <c r="C297" s="11"/>
      <c r="D297" s="11"/>
      <c r="E297" s="11"/>
      <c r="F297" s="11"/>
      <c r="G297" s="11"/>
      <c r="H297" s="13"/>
      <c r="I297" s="13">
        <f t="shared" si="172"/>
        <v>0</v>
      </c>
      <c r="J297" s="13">
        <f t="shared" ref="J297:K297" si="201">I297*6/100+I297</f>
        <v>0</v>
      </c>
      <c r="K297" s="13">
        <f t="shared" si="201"/>
        <v>0</v>
      </c>
    </row>
    <row r="298" spans="1:11" x14ac:dyDescent="0.25">
      <c r="A298" s="5"/>
      <c r="B298" s="6" t="s">
        <v>265</v>
      </c>
      <c r="C298" s="7">
        <v>5506700</v>
      </c>
      <c r="D298" s="7">
        <v>0</v>
      </c>
      <c r="E298" s="7">
        <v>0</v>
      </c>
      <c r="F298" s="7">
        <v>5506700</v>
      </c>
      <c r="G298" s="7">
        <v>0</v>
      </c>
      <c r="H298" s="13">
        <f>H296</f>
        <v>0</v>
      </c>
      <c r="I298" s="13">
        <f t="shared" si="172"/>
        <v>5506700</v>
      </c>
      <c r="J298" s="13">
        <f t="shared" ref="J298:K298" si="202">I298*6/100+I298</f>
        <v>5837102</v>
      </c>
      <c r="K298" s="13">
        <f t="shared" si="202"/>
        <v>6187328.1200000001</v>
      </c>
    </row>
    <row r="299" spans="1:11" x14ac:dyDescent="0.25">
      <c r="A299" s="5"/>
      <c r="B299" s="6"/>
      <c r="C299" s="7"/>
      <c r="D299" s="7"/>
      <c r="E299" s="7"/>
      <c r="F299" s="7"/>
      <c r="G299" s="7"/>
      <c r="H299" s="13"/>
      <c r="I299" s="13">
        <f t="shared" si="172"/>
        <v>0</v>
      </c>
      <c r="J299" s="13">
        <f t="shared" ref="J299:K299" si="203">I299*6/100+I299</f>
        <v>0</v>
      </c>
      <c r="K299" s="13">
        <f t="shared" si="203"/>
        <v>0</v>
      </c>
    </row>
    <row r="300" spans="1:11" x14ac:dyDescent="0.25">
      <c r="A300" s="5"/>
      <c r="B300" s="6" t="s">
        <v>266</v>
      </c>
      <c r="C300" s="7"/>
      <c r="D300" s="7"/>
      <c r="E300" s="7"/>
      <c r="F300" s="7"/>
      <c r="G300" s="7"/>
      <c r="H300" s="13"/>
      <c r="I300" s="13">
        <f t="shared" si="172"/>
        <v>0</v>
      </c>
      <c r="J300" s="13">
        <f t="shared" ref="J300:K300" si="204">I300*6/100+I300</f>
        <v>0</v>
      </c>
      <c r="K300" s="13">
        <f t="shared" si="204"/>
        <v>0</v>
      </c>
    </row>
    <row r="301" spans="1:11" x14ac:dyDescent="0.25">
      <c r="A301" s="9"/>
      <c r="B301" s="10"/>
      <c r="C301" s="11"/>
      <c r="D301" s="11"/>
      <c r="E301" s="11"/>
      <c r="F301" s="11"/>
      <c r="G301" s="11"/>
      <c r="H301" s="13"/>
      <c r="I301" s="13">
        <f t="shared" si="172"/>
        <v>0</v>
      </c>
      <c r="J301" s="13">
        <f t="shared" ref="J301:K301" si="205">I301*6/100+I301</f>
        <v>0</v>
      </c>
      <c r="K301" s="13">
        <f t="shared" si="205"/>
        <v>0</v>
      </c>
    </row>
    <row r="302" spans="1:11" x14ac:dyDescent="0.25">
      <c r="A302" s="9" t="s">
        <v>866</v>
      </c>
      <c r="B302" s="10" t="s">
        <v>267</v>
      </c>
      <c r="C302" s="11">
        <v>3180</v>
      </c>
      <c r="D302" s="11">
        <v>23255.38</v>
      </c>
      <c r="E302" s="11">
        <v>113025.16</v>
      </c>
      <c r="F302" s="11">
        <v>-109845.16</v>
      </c>
      <c r="G302" s="11">
        <v>999.99</v>
      </c>
      <c r="H302" s="13"/>
      <c r="I302" s="13">
        <f t="shared" si="172"/>
        <v>3180</v>
      </c>
      <c r="J302" s="13">
        <f t="shared" ref="J302:K302" si="206">I302*6/100+I302</f>
        <v>3370.8</v>
      </c>
      <c r="K302" s="13">
        <f t="shared" si="206"/>
        <v>3573.0480000000002</v>
      </c>
    </row>
    <row r="303" spans="1:11" x14ac:dyDescent="0.25">
      <c r="A303" s="9" t="s">
        <v>867</v>
      </c>
      <c r="B303" s="10" t="s">
        <v>268</v>
      </c>
      <c r="C303" s="11">
        <v>9976</v>
      </c>
      <c r="D303" s="11">
        <v>1922.69</v>
      </c>
      <c r="E303" s="11">
        <v>7861.01</v>
      </c>
      <c r="F303" s="11">
        <v>2114.9899999999998</v>
      </c>
      <c r="G303" s="11">
        <v>78.790000000000006</v>
      </c>
      <c r="H303" s="13"/>
      <c r="I303" s="13">
        <f t="shared" si="172"/>
        <v>9976</v>
      </c>
      <c r="J303" s="13">
        <f t="shared" ref="J303:K303" si="207">I303*6/100+I303</f>
        <v>10574.56</v>
      </c>
      <c r="K303" s="13">
        <f t="shared" si="207"/>
        <v>11209.033599999999</v>
      </c>
    </row>
    <row r="304" spans="1:11" x14ac:dyDescent="0.25">
      <c r="A304" s="9" t="s">
        <v>868</v>
      </c>
      <c r="B304" s="10" t="s">
        <v>269</v>
      </c>
      <c r="C304" s="11">
        <v>103522</v>
      </c>
      <c r="D304" s="11">
        <v>10672.04</v>
      </c>
      <c r="E304" s="11">
        <v>13306.59</v>
      </c>
      <c r="F304" s="11">
        <v>90215.41</v>
      </c>
      <c r="G304" s="11">
        <v>12.85</v>
      </c>
      <c r="H304" s="13"/>
      <c r="I304" s="13">
        <f t="shared" si="172"/>
        <v>103522</v>
      </c>
      <c r="J304" s="13">
        <f t="shared" ref="J304:K304" si="208">I304*6/100+I304</f>
        <v>109733.32</v>
      </c>
      <c r="K304" s="13">
        <f t="shared" si="208"/>
        <v>116317.31920000001</v>
      </c>
    </row>
    <row r="305" spans="1:11" x14ac:dyDescent="0.25">
      <c r="A305" s="9" t="s">
        <v>869</v>
      </c>
      <c r="B305" s="10" t="s">
        <v>274</v>
      </c>
      <c r="C305" s="11">
        <v>0</v>
      </c>
      <c r="D305" s="11">
        <v>0</v>
      </c>
      <c r="E305" s="11">
        <v>629.52</v>
      </c>
      <c r="F305" s="11">
        <v>-629.52</v>
      </c>
      <c r="G305" s="11">
        <v>0</v>
      </c>
      <c r="H305" s="13"/>
      <c r="I305" s="13">
        <f t="shared" si="172"/>
        <v>0</v>
      </c>
      <c r="J305" s="13">
        <f t="shared" ref="J305:K305" si="209">I305*6/100+I305</f>
        <v>0</v>
      </c>
      <c r="K305" s="13">
        <f t="shared" si="209"/>
        <v>0</v>
      </c>
    </row>
    <row r="306" spans="1:11" x14ac:dyDescent="0.25">
      <c r="A306" s="9"/>
      <c r="B306" s="10"/>
      <c r="C306" s="11"/>
      <c r="D306" s="11"/>
      <c r="E306" s="11"/>
      <c r="F306" s="11"/>
      <c r="G306" s="11"/>
      <c r="H306" s="13"/>
      <c r="I306" s="13">
        <f t="shared" si="172"/>
        <v>0</v>
      </c>
      <c r="J306" s="13">
        <f t="shared" ref="J306:K306" si="210">I306*6/100+I306</f>
        <v>0</v>
      </c>
      <c r="K306" s="13">
        <f t="shared" si="210"/>
        <v>0</v>
      </c>
    </row>
    <row r="307" spans="1:11" x14ac:dyDescent="0.25">
      <c r="A307" s="5"/>
      <c r="B307" s="6" t="s">
        <v>280</v>
      </c>
      <c r="C307" s="7">
        <v>116678</v>
      </c>
      <c r="D307" s="7">
        <v>35850.11</v>
      </c>
      <c r="E307" s="7">
        <v>134822.28</v>
      </c>
      <c r="F307" s="7">
        <v>-18144.28</v>
      </c>
      <c r="G307" s="7">
        <v>115.55</v>
      </c>
      <c r="H307" s="13">
        <f>SUM(H302:H305)</f>
        <v>0</v>
      </c>
      <c r="I307" s="13">
        <f t="shared" si="172"/>
        <v>116678</v>
      </c>
      <c r="J307" s="13">
        <f t="shared" ref="J307:K307" si="211">I307*6/100+I307</f>
        <v>123678.68</v>
      </c>
      <c r="K307" s="13">
        <f t="shared" si="211"/>
        <v>131099.4008</v>
      </c>
    </row>
    <row r="308" spans="1:11" x14ac:dyDescent="0.25">
      <c r="A308" s="9"/>
      <c r="B308" s="10"/>
      <c r="C308" s="11"/>
      <c r="D308" s="11"/>
      <c r="E308" s="11"/>
      <c r="F308" s="11"/>
      <c r="G308" s="11"/>
      <c r="H308" s="13"/>
      <c r="I308" s="13">
        <f t="shared" si="172"/>
        <v>0</v>
      </c>
      <c r="J308" s="13">
        <f t="shared" ref="J308:K308" si="212">I308*6/100+I308</f>
        <v>0</v>
      </c>
      <c r="K308" s="13">
        <f t="shared" si="212"/>
        <v>0</v>
      </c>
    </row>
    <row r="309" spans="1:11" x14ac:dyDescent="0.25">
      <c r="A309" s="5"/>
      <c r="B309" s="6" t="s">
        <v>281</v>
      </c>
      <c r="C309" s="7">
        <v>11123851</v>
      </c>
      <c r="D309" s="7">
        <v>489114.27</v>
      </c>
      <c r="E309" s="7">
        <v>2348099.4900000002</v>
      </c>
      <c r="F309" s="7">
        <v>8775751.5099999998</v>
      </c>
      <c r="G309" s="7">
        <v>21.1</v>
      </c>
      <c r="H309" s="13">
        <f>H271+H283+H292+H298+H307</f>
        <v>453246.42</v>
      </c>
      <c r="I309" s="13">
        <f t="shared" si="172"/>
        <v>11577097.42</v>
      </c>
      <c r="J309" s="13">
        <f>J271+J283+J292+J298+J307</f>
        <v>11847723.2652</v>
      </c>
      <c r="K309" s="13">
        <f>K271+K283+K292+K298+K307</f>
        <v>12558586.661112001</v>
      </c>
    </row>
    <row r="310" spans="1:11" x14ac:dyDescent="0.25">
      <c r="A310" s="5"/>
      <c r="B310" s="6"/>
      <c r="C310" s="7"/>
      <c r="D310" s="7"/>
      <c r="E310" s="7"/>
      <c r="F310" s="7"/>
      <c r="G310" s="7"/>
      <c r="H310" s="13"/>
      <c r="I310" s="13"/>
      <c r="J310" s="13"/>
      <c r="K310" s="13"/>
    </row>
    <row r="311" spans="1:11" x14ac:dyDescent="0.25">
      <c r="A311" s="5"/>
      <c r="B311" s="6" t="s">
        <v>283</v>
      </c>
      <c r="C311" s="7"/>
      <c r="D311" s="7"/>
      <c r="E311" s="7"/>
      <c r="F311" s="7"/>
      <c r="G311" s="7"/>
      <c r="H311" s="13"/>
      <c r="I311" s="13">
        <f t="shared" si="172"/>
        <v>0</v>
      </c>
      <c r="J311" s="13">
        <f t="shared" ref="J311" si="213">I311*6/100+I311</f>
        <v>0</v>
      </c>
      <c r="K311" s="13">
        <f t="shared" ref="K311" si="214">J311*6/100+J311</f>
        <v>0</v>
      </c>
    </row>
    <row r="312" spans="1:11" x14ac:dyDescent="0.25">
      <c r="A312" s="5"/>
      <c r="B312" s="6"/>
      <c r="C312" s="7"/>
      <c r="D312" s="7"/>
      <c r="E312" s="7"/>
      <c r="F312" s="7"/>
      <c r="G312" s="7"/>
      <c r="H312" s="13"/>
      <c r="I312" s="13"/>
      <c r="J312" s="13"/>
      <c r="K312" s="13"/>
    </row>
    <row r="313" spans="1:11" x14ac:dyDescent="0.25">
      <c r="A313" s="5"/>
      <c r="B313" s="6" t="s">
        <v>1289</v>
      </c>
      <c r="C313" s="7">
        <v>0</v>
      </c>
      <c r="D313" s="7">
        <v>0</v>
      </c>
      <c r="E313" s="7">
        <v>0</v>
      </c>
      <c r="F313" s="7"/>
      <c r="G313" s="7">
        <v>0</v>
      </c>
      <c r="H313" s="13">
        <v>400000</v>
      </c>
      <c r="I313" s="13">
        <f>C313+H313</f>
        <v>400000</v>
      </c>
      <c r="J313" s="13">
        <v>0</v>
      </c>
      <c r="K313" s="13">
        <v>0</v>
      </c>
    </row>
    <row r="314" spans="1:11" x14ac:dyDescent="0.25">
      <c r="A314" s="5"/>
      <c r="B314" s="6"/>
      <c r="C314" s="7"/>
      <c r="D314" s="7"/>
      <c r="E314" s="7"/>
      <c r="F314" s="7"/>
      <c r="G314" s="7"/>
      <c r="H314" s="13"/>
      <c r="I314" s="13"/>
      <c r="J314" s="13"/>
      <c r="K314" s="13"/>
    </row>
    <row r="315" spans="1:11" x14ac:dyDescent="0.25">
      <c r="A315" s="5"/>
      <c r="B315" s="6" t="s">
        <v>294</v>
      </c>
      <c r="C315" s="7">
        <f>SUM(C313:C314)</f>
        <v>0</v>
      </c>
      <c r="D315" s="7">
        <f t="shared" ref="D315:K315" si="215">SUM(D313:D314)</f>
        <v>0</v>
      </c>
      <c r="E315" s="7">
        <f t="shared" si="215"/>
        <v>0</v>
      </c>
      <c r="F315" s="7">
        <f t="shared" si="215"/>
        <v>0</v>
      </c>
      <c r="G315" s="7">
        <f t="shared" si="215"/>
        <v>0</v>
      </c>
      <c r="H315" s="7">
        <f t="shared" si="215"/>
        <v>400000</v>
      </c>
      <c r="I315" s="7">
        <f t="shared" si="215"/>
        <v>400000</v>
      </c>
      <c r="J315" s="7">
        <f t="shared" si="215"/>
        <v>0</v>
      </c>
      <c r="K315" s="7">
        <f t="shared" si="215"/>
        <v>0</v>
      </c>
    </row>
    <row r="316" spans="1:11" x14ac:dyDescent="0.25">
      <c r="A316" s="5"/>
      <c r="B316" s="6"/>
      <c r="C316" s="7"/>
      <c r="D316" s="7"/>
      <c r="E316" s="7"/>
      <c r="F316" s="7"/>
      <c r="G316" s="7"/>
      <c r="H316" s="13"/>
      <c r="I316" s="13"/>
      <c r="J316" s="13"/>
      <c r="K316" s="13"/>
    </row>
    <row r="317" spans="1:11" x14ac:dyDescent="0.25">
      <c r="A317" s="5"/>
      <c r="B317" s="6"/>
      <c r="C317" s="7"/>
      <c r="D317" s="7"/>
      <c r="E317" s="7"/>
      <c r="F317" s="7"/>
      <c r="G317" s="7"/>
      <c r="H317" s="13"/>
      <c r="I317" s="13">
        <f t="shared" si="172"/>
        <v>0</v>
      </c>
      <c r="J317" s="13">
        <f t="shared" ref="J317:K317" si="216">I317*6/100+I317</f>
        <v>0</v>
      </c>
      <c r="K317" s="13">
        <f t="shared" si="216"/>
        <v>0</v>
      </c>
    </row>
    <row r="318" spans="1:11" x14ac:dyDescent="0.25">
      <c r="A318" s="5"/>
      <c r="B318" s="6" t="s">
        <v>870</v>
      </c>
      <c r="C318" s="7"/>
      <c r="D318" s="7"/>
      <c r="E318" s="7"/>
      <c r="F318" s="7"/>
      <c r="G318" s="7"/>
      <c r="H318" s="13"/>
      <c r="I318" s="13">
        <f t="shared" si="172"/>
        <v>0</v>
      </c>
      <c r="J318" s="13">
        <f t="shared" ref="J318:K318" si="217">I318*6/100+I318</f>
        <v>0</v>
      </c>
      <c r="K318" s="13">
        <f t="shared" si="217"/>
        <v>0</v>
      </c>
    </row>
    <row r="319" spans="1:11" x14ac:dyDescent="0.25">
      <c r="A319" s="5"/>
      <c r="B319" s="6" t="s">
        <v>92</v>
      </c>
      <c r="C319" s="7"/>
      <c r="D319" s="7"/>
      <c r="E319" s="7"/>
      <c r="F319" s="7"/>
      <c r="G319" s="7"/>
      <c r="H319" s="13"/>
      <c r="I319" s="13">
        <f t="shared" si="172"/>
        <v>0</v>
      </c>
      <c r="J319" s="13">
        <f t="shared" ref="J319:K319" si="218">I319*6/100+I319</f>
        <v>0</v>
      </c>
      <c r="K319" s="13">
        <f t="shared" si="218"/>
        <v>0</v>
      </c>
    </row>
    <row r="320" spans="1:11" x14ac:dyDescent="0.25">
      <c r="A320" s="5"/>
      <c r="B320" s="6" t="s">
        <v>93</v>
      </c>
      <c r="C320" s="7"/>
      <c r="D320" s="7"/>
      <c r="E320" s="7"/>
      <c r="F320" s="7"/>
      <c r="G320" s="7"/>
      <c r="H320" s="13"/>
      <c r="I320" s="13">
        <f t="shared" si="172"/>
        <v>0</v>
      </c>
      <c r="J320" s="13">
        <f t="shared" ref="J320:K320" si="219">I320*6/100+I320</f>
        <v>0</v>
      </c>
      <c r="K320" s="13">
        <f t="shared" si="219"/>
        <v>0</v>
      </c>
    </row>
    <row r="321" spans="1:11" x14ac:dyDescent="0.25">
      <c r="A321" s="5"/>
      <c r="B321" s="6" t="s">
        <v>128</v>
      </c>
      <c r="C321" s="7"/>
      <c r="D321" s="7"/>
      <c r="E321" s="7"/>
      <c r="F321" s="7"/>
      <c r="G321" s="7"/>
      <c r="H321" s="13"/>
      <c r="I321" s="13">
        <f t="shared" si="172"/>
        <v>0</v>
      </c>
      <c r="J321" s="13">
        <f t="shared" ref="J321:K321" si="220">I321*6/100+I321</f>
        <v>0</v>
      </c>
      <c r="K321" s="13">
        <f t="shared" si="220"/>
        <v>0</v>
      </c>
    </row>
    <row r="322" spans="1:11" x14ac:dyDescent="0.25">
      <c r="A322" s="5"/>
      <c r="B322" s="6" t="s">
        <v>129</v>
      </c>
      <c r="C322" s="7"/>
      <c r="D322" s="7"/>
      <c r="E322" s="7"/>
      <c r="F322" s="7"/>
      <c r="G322" s="7"/>
      <c r="H322" s="13"/>
      <c r="I322" s="13">
        <f t="shared" si="172"/>
        <v>0</v>
      </c>
      <c r="J322" s="13">
        <f t="shared" ref="J322:K322" si="221">I322*6/100+I322</f>
        <v>0</v>
      </c>
      <c r="K322" s="13">
        <f t="shared" si="221"/>
        <v>0</v>
      </c>
    </row>
    <row r="323" spans="1:11" x14ac:dyDescent="0.25">
      <c r="A323" s="9"/>
      <c r="B323" s="10"/>
      <c r="C323" s="11"/>
      <c r="D323" s="11"/>
      <c r="E323" s="11"/>
      <c r="F323" s="11"/>
      <c r="G323" s="11"/>
      <c r="H323" s="13"/>
      <c r="I323" s="13">
        <f t="shared" si="172"/>
        <v>0</v>
      </c>
      <c r="J323" s="13">
        <f t="shared" ref="J323:K323" si="222">I323*6/100+I323</f>
        <v>0</v>
      </c>
      <c r="K323" s="13">
        <f t="shared" si="222"/>
        <v>0</v>
      </c>
    </row>
    <row r="324" spans="1:11" x14ac:dyDescent="0.25">
      <c r="A324" s="9" t="s">
        <v>871</v>
      </c>
      <c r="B324" s="10" t="s">
        <v>130</v>
      </c>
      <c r="C324" s="11">
        <v>1802773</v>
      </c>
      <c r="D324" s="11">
        <v>103055.76</v>
      </c>
      <c r="E324" s="11">
        <v>664709.11</v>
      </c>
      <c r="F324" s="11">
        <v>1138063.8899999999</v>
      </c>
      <c r="G324" s="11">
        <v>36.869999999999997</v>
      </c>
      <c r="H324" s="13"/>
      <c r="I324" s="13">
        <f t="shared" si="172"/>
        <v>1802773</v>
      </c>
      <c r="J324" s="13">
        <f t="shared" ref="J324:K324" si="223">I324*6/100+I324</f>
        <v>1910939.38</v>
      </c>
      <c r="K324" s="13">
        <f t="shared" si="223"/>
        <v>2025595.7427999999</v>
      </c>
    </row>
    <row r="325" spans="1:11" s="18" customFormat="1" x14ac:dyDescent="0.25">
      <c r="A325" s="15" t="s">
        <v>872</v>
      </c>
      <c r="B325" s="16" t="s">
        <v>130</v>
      </c>
      <c r="C325" s="17">
        <v>100000</v>
      </c>
      <c r="D325" s="17">
        <v>8333.33</v>
      </c>
      <c r="E325" s="17">
        <v>53074.98</v>
      </c>
      <c r="F325" s="17">
        <v>46925.02</v>
      </c>
      <c r="G325" s="17">
        <v>53.07</v>
      </c>
      <c r="H325" s="19">
        <f>-[1]Sheet1!$F$6</f>
        <v>-21925.019999999997</v>
      </c>
      <c r="I325" s="19">
        <f t="shared" si="172"/>
        <v>78074.98000000001</v>
      </c>
      <c r="J325" s="19">
        <v>100000</v>
      </c>
      <c r="K325" s="19">
        <v>100000</v>
      </c>
    </row>
    <row r="326" spans="1:11" x14ac:dyDescent="0.25">
      <c r="A326" s="9" t="s">
        <v>873</v>
      </c>
      <c r="B326" s="10" t="s">
        <v>131</v>
      </c>
      <c r="C326" s="11">
        <v>199706</v>
      </c>
      <c r="D326" s="11">
        <v>0</v>
      </c>
      <c r="E326" s="11">
        <v>106085.07</v>
      </c>
      <c r="F326" s="11">
        <v>93620.93</v>
      </c>
      <c r="G326" s="11">
        <v>53.12</v>
      </c>
      <c r="H326" s="13"/>
      <c r="I326" s="13">
        <f t="shared" si="172"/>
        <v>199706</v>
      </c>
      <c r="J326" s="13">
        <f t="shared" ref="J326:K326" si="224">I326*6/100+I326</f>
        <v>211688.36</v>
      </c>
      <c r="K326" s="13">
        <f t="shared" si="224"/>
        <v>224389.66159999999</v>
      </c>
    </row>
    <row r="327" spans="1:11" x14ac:dyDescent="0.25">
      <c r="A327" s="9" t="s">
        <v>874</v>
      </c>
      <c r="B327" s="10" t="s">
        <v>132</v>
      </c>
      <c r="C327" s="11">
        <v>52200</v>
      </c>
      <c r="D327" s="11">
        <v>1172.75</v>
      </c>
      <c r="E327" s="11">
        <v>6636.83</v>
      </c>
      <c r="F327" s="11">
        <v>45563.17</v>
      </c>
      <c r="G327" s="11">
        <v>12.71</v>
      </c>
      <c r="H327" s="13"/>
      <c r="I327" s="13">
        <f t="shared" si="172"/>
        <v>52200</v>
      </c>
      <c r="J327" s="13">
        <f t="shared" ref="J327:K327" si="225">I327*6/100+I327</f>
        <v>55332</v>
      </c>
      <c r="K327" s="13">
        <f t="shared" si="225"/>
        <v>58651.92</v>
      </c>
    </row>
    <row r="328" spans="1:11" x14ac:dyDescent="0.25">
      <c r="A328" s="9" t="s">
        <v>875</v>
      </c>
      <c r="B328" s="10" t="s">
        <v>133</v>
      </c>
      <c r="C328" s="11">
        <v>6264</v>
      </c>
      <c r="D328" s="11">
        <v>852.37</v>
      </c>
      <c r="E328" s="11">
        <v>5114.22</v>
      </c>
      <c r="F328" s="11">
        <v>1149.78</v>
      </c>
      <c r="G328" s="11">
        <v>81.64</v>
      </c>
      <c r="H328" s="13"/>
      <c r="I328" s="13">
        <f t="shared" si="172"/>
        <v>6264</v>
      </c>
      <c r="J328" s="13">
        <f t="shared" ref="J328:K328" si="226">I328*6/100+I328</f>
        <v>6639.84</v>
      </c>
      <c r="K328" s="13">
        <f t="shared" si="226"/>
        <v>7038.2304000000004</v>
      </c>
    </row>
    <row r="329" spans="1:11" x14ac:dyDescent="0.25">
      <c r="A329" s="9" t="s">
        <v>876</v>
      </c>
      <c r="B329" s="10" t="s">
        <v>135</v>
      </c>
      <c r="C329" s="11">
        <v>59269</v>
      </c>
      <c r="D329" s="11">
        <v>0</v>
      </c>
      <c r="E329" s="11">
        <v>80408.31</v>
      </c>
      <c r="F329" s="11">
        <v>-21139.31</v>
      </c>
      <c r="G329" s="11">
        <v>135.66</v>
      </c>
      <c r="H329" s="13"/>
      <c r="I329" s="13">
        <f t="shared" si="172"/>
        <v>59269</v>
      </c>
      <c r="J329" s="13">
        <f t="shared" ref="J329:K329" si="227">I329*6/100+I329</f>
        <v>62825.14</v>
      </c>
      <c r="K329" s="13">
        <f t="shared" si="227"/>
        <v>66594.648400000005</v>
      </c>
    </row>
    <row r="330" spans="1:11" x14ac:dyDescent="0.25">
      <c r="A330" s="9" t="s">
        <v>877</v>
      </c>
      <c r="B330" s="10" t="s">
        <v>136</v>
      </c>
      <c r="C330" s="11">
        <v>321246</v>
      </c>
      <c r="D330" s="11">
        <v>14905.41</v>
      </c>
      <c r="E330" s="11">
        <v>101323.69</v>
      </c>
      <c r="F330" s="11">
        <v>219922.31</v>
      </c>
      <c r="G330" s="11">
        <v>31.54</v>
      </c>
      <c r="H330" s="13"/>
      <c r="I330" s="13">
        <f t="shared" si="172"/>
        <v>321246</v>
      </c>
      <c r="J330" s="13">
        <f t="shared" ref="J330:K330" si="228">I330*6/100+I330</f>
        <v>340520.76</v>
      </c>
      <c r="K330" s="13">
        <f t="shared" si="228"/>
        <v>360952.00560000003</v>
      </c>
    </row>
    <row r="331" spans="1:11" x14ac:dyDescent="0.25">
      <c r="A331" s="9" t="s">
        <v>878</v>
      </c>
      <c r="B331" s="10" t="s">
        <v>137</v>
      </c>
      <c r="C331" s="11">
        <v>9737</v>
      </c>
      <c r="D331" s="11">
        <v>0</v>
      </c>
      <c r="E331" s="11">
        <v>12934.28</v>
      </c>
      <c r="F331" s="11">
        <v>-3197.28</v>
      </c>
      <c r="G331" s="11">
        <v>132.83000000000001</v>
      </c>
      <c r="H331" s="13"/>
      <c r="I331" s="13">
        <f t="shared" si="172"/>
        <v>9737</v>
      </c>
      <c r="J331" s="13">
        <f t="shared" ref="J331:K331" si="229">I331*6/100+I331</f>
        <v>10321.219999999999</v>
      </c>
      <c r="K331" s="13">
        <f t="shared" si="229"/>
        <v>10940.493199999999</v>
      </c>
    </row>
    <row r="332" spans="1:11" x14ac:dyDescent="0.25">
      <c r="A332" s="9" t="s">
        <v>879</v>
      </c>
      <c r="B332" s="10" t="s">
        <v>138</v>
      </c>
      <c r="C332" s="11">
        <v>11292</v>
      </c>
      <c r="D332" s="11">
        <v>8012.27</v>
      </c>
      <c r="E332" s="11">
        <v>55738.400000000001</v>
      </c>
      <c r="F332" s="11">
        <v>-44446.400000000001</v>
      </c>
      <c r="G332" s="11">
        <v>493.6</v>
      </c>
      <c r="H332" s="13"/>
      <c r="I332" s="13">
        <f t="shared" si="172"/>
        <v>11292</v>
      </c>
      <c r="J332" s="13">
        <f t="shared" ref="J332:K332" si="230">I332*6/100+I332</f>
        <v>11969.52</v>
      </c>
      <c r="K332" s="13">
        <f t="shared" si="230"/>
        <v>12687.691200000001</v>
      </c>
    </row>
    <row r="333" spans="1:11" x14ac:dyDescent="0.25">
      <c r="A333" s="9" t="s">
        <v>880</v>
      </c>
      <c r="B333" s="10" t="s">
        <v>142</v>
      </c>
      <c r="C333" s="11">
        <v>15692</v>
      </c>
      <c r="D333" s="11">
        <v>0</v>
      </c>
      <c r="E333" s="11">
        <v>1307.7</v>
      </c>
      <c r="F333" s="11">
        <v>14384.3</v>
      </c>
      <c r="G333" s="11">
        <v>8.33</v>
      </c>
      <c r="H333" s="13"/>
      <c r="I333" s="13">
        <f t="shared" si="172"/>
        <v>15692</v>
      </c>
      <c r="J333" s="13">
        <f t="shared" ref="J333:K333" si="231">I333*6/100+I333</f>
        <v>16633.52</v>
      </c>
      <c r="K333" s="13">
        <f t="shared" si="231"/>
        <v>17631.531200000001</v>
      </c>
    </row>
    <row r="334" spans="1:11" x14ac:dyDescent="0.25">
      <c r="A334" s="9"/>
      <c r="B334" s="10"/>
      <c r="C334" s="11"/>
      <c r="D334" s="11"/>
      <c r="E334" s="11"/>
      <c r="F334" s="11"/>
      <c r="G334" s="11"/>
      <c r="H334" s="13"/>
      <c r="I334" s="13">
        <f t="shared" si="172"/>
        <v>0</v>
      </c>
      <c r="J334" s="13">
        <f t="shared" ref="J334:K334" si="232">I334*6/100+I334</f>
        <v>0</v>
      </c>
      <c r="K334" s="13">
        <f t="shared" si="232"/>
        <v>0</v>
      </c>
    </row>
    <row r="335" spans="1:11" x14ac:dyDescent="0.25">
      <c r="A335" s="5"/>
      <c r="B335" s="6" t="s">
        <v>143</v>
      </c>
      <c r="C335" s="7">
        <v>2578179</v>
      </c>
      <c r="D335" s="7">
        <v>136331.89000000001</v>
      </c>
      <c r="E335" s="7">
        <v>1087332.5900000001</v>
      </c>
      <c r="F335" s="7">
        <v>1490846.41</v>
      </c>
      <c r="G335" s="7">
        <v>42.17</v>
      </c>
      <c r="H335" s="13">
        <f>SUM(H324:H333)</f>
        <v>-21925.019999999997</v>
      </c>
      <c r="I335" s="13">
        <f t="shared" si="172"/>
        <v>2556253.98</v>
      </c>
      <c r="J335" s="13">
        <f t="shared" ref="J335:K335" si="233">I335*6/100+I335</f>
        <v>2709629.2187999999</v>
      </c>
      <c r="K335" s="13">
        <f t="shared" si="233"/>
        <v>2872206.971928</v>
      </c>
    </row>
    <row r="336" spans="1:11" x14ac:dyDescent="0.25">
      <c r="A336" s="5"/>
      <c r="B336" s="6"/>
      <c r="C336" s="7"/>
      <c r="D336" s="7"/>
      <c r="E336" s="7"/>
      <c r="F336" s="7"/>
      <c r="G336" s="7"/>
      <c r="H336" s="13"/>
      <c r="I336" s="13">
        <f t="shared" si="172"/>
        <v>0</v>
      </c>
      <c r="J336" s="13">
        <f t="shared" ref="J336:K336" si="234">I336*6/100+I336</f>
        <v>0</v>
      </c>
      <c r="K336" s="13">
        <f t="shared" si="234"/>
        <v>0</v>
      </c>
    </row>
    <row r="337" spans="1:11" x14ac:dyDescent="0.25">
      <c r="A337" s="5"/>
      <c r="B337" s="6" t="s">
        <v>144</v>
      </c>
      <c r="C337" s="7"/>
      <c r="D337" s="7"/>
      <c r="E337" s="7"/>
      <c r="F337" s="7"/>
      <c r="G337" s="7"/>
      <c r="H337" s="13"/>
      <c r="I337" s="13">
        <f t="shared" si="172"/>
        <v>0</v>
      </c>
      <c r="J337" s="13">
        <f t="shared" ref="J337:K337" si="235">I337*6/100+I337</f>
        <v>0</v>
      </c>
      <c r="K337" s="13">
        <f t="shared" si="235"/>
        <v>0</v>
      </c>
    </row>
    <row r="338" spans="1:11" x14ac:dyDescent="0.25">
      <c r="A338" s="9"/>
      <c r="B338" s="10"/>
      <c r="C338" s="11"/>
      <c r="D338" s="11"/>
      <c r="E338" s="11"/>
      <c r="F338" s="11"/>
      <c r="G338" s="11"/>
      <c r="H338" s="13"/>
      <c r="I338" s="13">
        <f t="shared" ref="I338:I407" si="236">C338+H338</f>
        <v>0</v>
      </c>
      <c r="J338" s="13">
        <f t="shared" ref="J338:K338" si="237">I338*6/100+I338</f>
        <v>0</v>
      </c>
      <c r="K338" s="13">
        <f t="shared" si="237"/>
        <v>0</v>
      </c>
    </row>
    <row r="339" spans="1:11" x14ac:dyDescent="0.25">
      <c r="A339" s="9" t="s">
        <v>881</v>
      </c>
      <c r="B339" s="10" t="s">
        <v>145</v>
      </c>
      <c r="C339" s="11">
        <v>457</v>
      </c>
      <c r="D339" s="11">
        <v>43.75</v>
      </c>
      <c r="E339" s="11">
        <v>271.25</v>
      </c>
      <c r="F339" s="11">
        <v>185.75</v>
      </c>
      <c r="G339" s="11">
        <v>59.35</v>
      </c>
      <c r="H339" s="13"/>
      <c r="I339" s="13">
        <f t="shared" si="236"/>
        <v>457</v>
      </c>
      <c r="J339" s="13">
        <f t="shared" ref="J339:K339" si="238">I339*6/100+I339</f>
        <v>484.42</v>
      </c>
      <c r="K339" s="13">
        <f t="shared" si="238"/>
        <v>513.48519999999996</v>
      </c>
    </row>
    <row r="340" spans="1:11" x14ac:dyDescent="0.25">
      <c r="A340" s="9" t="s">
        <v>882</v>
      </c>
      <c r="B340" s="10" t="s">
        <v>146</v>
      </c>
      <c r="C340" s="11">
        <v>33595</v>
      </c>
      <c r="D340" s="11">
        <v>3292.8</v>
      </c>
      <c r="E340" s="11">
        <v>22290</v>
      </c>
      <c r="F340" s="11">
        <v>11305</v>
      </c>
      <c r="G340" s="11">
        <v>66.34</v>
      </c>
      <c r="H340" s="13"/>
      <c r="I340" s="13">
        <f t="shared" si="236"/>
        <v>33595</v>
      </c>
      <c r="J340" s="13">
        <f t="shared" ref="J340:K340" si="239">I340*6/100+I340</f>
        <v>35610.699999999997</v>
      </c>
      <c r="K340" s="13">
        <f t="shared" si="239"/>
        <v>37747.341999999997</v>
      </c>
    </row>
    <row r="341" spans="1:11" x14ac:dyDescent="0.25">
      <c r="A341" s="9" t="s">
        <v>883</v>
      </c>
      <c r="B341" s="10" t="s">
        <v>147</v>
      </c>
      <c r="C341" s="11">
        <v>396610</v>
      </c>
      <c r="D341" s="11">
        <v>20287.41</v>
      </c>
      <c r="E341" s="11">
        <v>131279.97</v>
      </c>
      <c r="F341" s="11">
        <v>265330.03000000003</v>
      </c>
      <c r="G341" s="11">
        <v>33.1</v>
      </c>
      <c r="H341" s="13"/>
      <c r="I341" s="13">
        <f t="shared" si="236"/>
        <v>396610</v>
      </c>
      <c r="J341" s="13">
        <f t="shared" ref="J341:K341" si="240">I341*6/100+I341</f>
        <v>420406.6</v>
      </c>
      <c r="K341" s="13">
        <f t="shared" si="240"/>
        <v>445630.99599999998</v>
      </c>
    </row>
    <row r="342" spans="1:11" x14ac:dyDescent="0.25">
      <c r="A342" s="9" t="s">
        <v>884</v>
      </c>
      <c r="B342" s="10" t="s">
        <v>148</v>
      </c>
      <c r="C342" s="11">
        <v>10707</v>
      </c>
      <c r="D342" s="11">
        <v>743.6</v>
      </c>
      <c r="E342" s="11">
        <v>4797.38</v>
      </c>
      <c r="F342" s="11">
        <v>5909.62</v>
      </c>
      <c r="G342" s="11">
        <v>44.8</v>
      </c>
      <c r="H342" s="13"/>
      <c r="I342" s="13">
        <f t="shared" si="236"/>
        <v>10707</v>
      </c>
      <c r="J342" s="13">
        <f t="shared" ref="J342:K342" si="241">I342*6/100+I342</f>
        <v>11349.42</v>
      </c>
      <c r="K342" s="13">
        <f t="shared" si="241"/>
        <v>12030.385200000001</v>
      </c>
    </row>
    <row r="343" spans="1:11" x14ac:dyDescent="0.25">
      <c r="A343" s="9" t="s">
        <v>885</v>
      </c>
      <c r="B343" s="10" t="s">
        <v>148</v>
      </c>
      <c r="C343" s="11">
        <v>0</v>
      </c>
      <c r="D343" s="11">
        <v>83.33</v>
      </c>
      <c r="E343" s="11">
        <v>530.73</v>
      </c>
      <c r="F343" s="11">
        <v>-530.73</v>
      </c>
      <c r="G343" s="11">
        <v>0</v>
      </c>
      <c r="H343" s="13"/>
      <c r="I343" s="13">
        <f t="shared" si="236"/>
        <v>0</v>
      </c>
      <c r="J343" s="13">
        <f t="shared" ref="J343:K343" si="242">I343*6/100+I343</f>
        <v>0</v>
      </c>
      <c r="K343" s="13">
        <f t="shared" si="242"/>
        <v>0</v>
      </c>
    </row>
    <row r="344" spans="1:11" x14ac:dyDescent="0.25">
      <c r="A344" s="9"/>
      <c r="B344" s="10"/>
      <c r="C344" s="11"/>
      <c r="D344" s="11"/>
      <c r="E344" s="11"/>
      <c r="F344" s="11"/>
      <c r="G344" s="11"/>
      <c r="H344" s="13"/>
      <c r="I344" s="13">
        <f t="shared" si="236"/>
        <v>0</v>
      </c>
      <c r="J344" s="13">
        <f t="shared" ref="J344:K344" si="243">I344*6/100+I344</f>
        <v>0</v>
      </c>
      <c r="K344" s="13">
        <f t="shared" si="243"/>
        <v>0</v>
      </c>
    </row>
    <row r="345" spans="1:11" x14ac:dyDescent="0.25">
      <c r="A345" s="5"/>
      <c r="B345" s="6" t="s">
        <v>149</v>
      </c>
      <c r="C345" s="7">
        <v>441369</v>
      </c>
      <c r="D345" s="7">
        <v>24450.89</v>
      </c>
      <c r="E345" s="7">
        <v>159169.32999999999</v>
      </c>
      <c r="F345" s="7">
        <v>282199.67</v>
      </c>
      <c r="G345" s="7">
        <v>36.06</v>
      </c>
      <c r="H345" s="13">
        <f>SUM(H339:H343)</f>
        <v>0</v>
      </c>
      <c r="I345" s="13">
        <f t="shared" si="236"/>
        <v>441369</v>
      </c>
      <c r="J345" s="13">
        <f t="shared" ref="J345:K345" si="244">I345*6/100+I345</f>
        <v>467851.14</v>
      </c>
      <c r="K345" s="13">
        <f t="shared" si="244"/>
        <v>495922.2084</v>
      </c>
    </row>
    <row r="346" spans="1:11" x14ac:dyDescent="0.25">
      <c r="A346" s="5"/>
      <c r="B346" s="6"/>
      <c r="C346" s="7"/>
      <c r="D346" s="7"/>
      <c r="E346" s="7"/>
      <c r="F346" s="7"/>
      <c r="G346" s="7"/>
      <c r="H346" s="13"/>
      <c r="I346" s="13">
        <f t="shared" si="236"/>
        <v>0</v>
      </c>
      <c r="J346" s="13">
        <f t="shared" ref="J346:K346" si="245">I346*6/100+I346</f>
        <v>0</v>
      </c>
      <c r="K346" s="13">
        <f t="shared" si="245"/>
        <v>0</v>
      </c>
    </row>
    <row r="347" spans="1:11" x14ac:dyDescent="0.25">
      <c r="A347" s="5"/>
      <c r="B347" s="6" t="s">
        <v>150</v>
      </c>
      <c r="C347" s="7"/>
      <c r="D347" s="7"/>
      <c r="E347" s="7"/>
      <c r="F347" s="7"/>
      <c r="G347" s="7"/>
      <c r="H347" s="13"/>
      <c r="I347" s="13">
        <f t="shared" si="236"/>
        <v>0</v>
      </c>
      <c r="J347" s="13">
        <f t="shared" ref="J347:K347" si="246">I347*6/100+I347</f>
        <v>0</v>
      </c>
      <c r="K347" s="13">
        <f t="shared" si="246"/>
        <v>0</v>
      </c>
    </row>
    <row r="348" spans="1:11" x14ac:dyDescent="0.25">
      <c r="A348" s="9"/>
      <c r="B348" s="10"/>
      <c r="C348" s="11"/>
      <c r="D348" s="11"/>
      <c r="E348" s="11"/>
      <c r="F348" s="11"/>
      <c r="G348" s="11"/>
      <c r="H348" s="13"/>
      <c r="I348" s="13">
        <f t="shared" si="236"/>
        <v>0</v>
      </c>
      <c r="J348" s="13">
        <f t="shared" ref="J348:K348" si="247">I348*6/100+I348</f>
        <v>0</v>
      </c>
      <c r="K348" s="13">
        <f t="shared" si="247"/>
        <v>0</v>
      </c>
    </row>
    <row r="349" spans="1:11" x14ac:dyDescent="0.25">
      <c r="A349" s="9" t="s">
        <v>886</v>
      </c>
      <c r="B349" s="10" t="s">
        <v>151</v>
      </c>
      <c r="C349" s="11">
        <v>12467</v>
      </c>
      <c r="D349" s="11">
        <v>0</v>
      </c>
      <c r="E349" s="11">
        <v>0</v>
      </c>
      <c r="F349" s="11">
        <v>12467</v>
      </c>
      <c r="G349" s="11">
        <v>0</v>
      </c>
      <c r="H349" s="13"/>
      <c r="I349" s="13">
        <f t="shared" si="236"/>
        <v>12467</v>
      </c>
      <c r="J349" s="13">
        <f t="shared" ref="J349:K349" si="248">I349*6/100+I349</f>
        <v>13215.02</v>
      </c>
      <c r="K349" s="13">
        <f t="shared" si="248"/>
        <v>14007.921200000001</v>
      </c>
    </row>
    <row r="350" spans="1:11" x14ac:dyDescent="0.25">
      <c r="A350" s="9" t="s">
        <v>887</v>
      </c>
      <c r="B350" s="10" t="s">
        <v>152</v>
      </c>
      <c r="C350" s="11">
        <v>6748</v>
      </c>
      <c r="D350" s="11">
        <v>0</v>
      </c>
      <c r="E350" s="11">
        <v>0</v>
      </c>
      <c r="F350" s="11">
        <v>6748</v>
      </c>
      <c r="G350" s="11">
        <v>0</v>
      </c>
      <c r="H350" s="13"/>
      <c r="I350" s="13">
        <f t="shared" si="236"/>
        <v>6748</v>
      </c>
      <c r="J350" s="13">
        <f t="shared" ref="J350:K350" si="249">I350*6/100+I350</f>
        <v>7152.88</v>
      </c>
      <c r="K350" s="13">
        <f t="shared" si="249"/>
        <v>7582.0528000000004</v>
      </c>
    </row>
    <row r="351" spans="1:11" x14ac:dyDescent="0.25">
      <c r="A351" s="9" t="s">
        <v>888</v>
      </c>
      <c r="B351" s="10" t="s">
        <v>153</v>
      </c>
      <c r="C351" s="11">
        <v>23360</v>
      </c>
      <c r="D351" s="11">
        <v>0</v>
      </c>
      <c r="E351" s="11">
        <v>0</v>
      </c>
      <c r="F351" s="11">
        <v>23360</v>
      </c>
      <c r="G351" s="11">
        <v>0</v>
      </c>
      <c r="H351" s="13"/>
      <c r="I351" s="13">
        <f t="shared" si="236"/>
        <v>23360</v>
      </c>
      <c r="J351" s="13">
        <f t="shared" ref="J351:K351" si="250">I351*6/100+I351</f>
        <v>24761.599999999999</v>
      </c>
      <c r="K351" s="13">
        <f t="shared" si="250"/>
        <v>26247.295999999998</v>
      </c>
    </row>
    <row r="352" spans="1:11" x14ac:dyDescent="0.25">
      <c r="A352" s="9"/>
      <c r="B352" s="10"/>
      <c r="C352" s="11"/>
      <c r="D352" s="11"/>
      <c r="E352" s="11"/>
      <c r="F352" s="11"/>
      <c r="G352" s="11"/>
      <c r="H352" s="13"/>
      <c r="I352" s="13">
        <f t="shared" si="236"/>
        <v>0</v>
      </c>
      <c r="J352" s="13">
        <f t="shared" ref="J352:K352" si="251">I352*6/100+I352</f>
        <v>0</v>
      </c>
      <c r="K352" s="13">
        <f t="shared" si="251"/>
        <v>0</v>
      </c>
    </row>
    <row r="353" spans="1:11" x14ac:dyDescent="0.25">
      <c r="A353" s="5"/>
      <c r="B353" s="6" t="s">
        <v>154</v>
      </c>
      <c r="C353" s="7">
        <v>42575</v>
      </c>
      <c r="D353" s="7">
        <v>0</v>
      </c>
      <c r="E353" s="7">
        <v>0</v>
      </c>
      <c r="F353" s="7">
        <v>42575</v>
      </c>
      <c r="G353" s="7">
        <v>0</v>
      </c>
      <c r="H353" s="13">
        <f>SUM(H349:H351)</f>
        <v>0</v>
      </c>
      <c r="I353" s="13">
        <f t="shared" si="236"/>
        <v>42575</v>
      </c>
      <c r="J353" s="13">
        <f t="shared" ref="J353:K353" si="252">I353*6/100+I353</f>
        <v>45129.5</v>
      </c>
      <c r="K353" s="13">
        <f t="shared" si="252"/>
        <v>47837.27</v>
      </c>
    </row>
    <row r="354" spans="1:11" x14ac:dyDescent="0.25">
      <c r="A354" s="5"/>
      <c r="B354" s="6"/>
      <c r="C354" s="7"/>
      <c r="D354" s="7"/>
      <c r="E354" s="7"/>
      <c r="F354" s="7"/>
      <c r="G354" s="7"/>
      <c r="H354" s="13"/>
      <c r="I354" s="13">
        <f t="shared" si="236"/>
        <v>0</v>
      </c>
      <c r="J354" s="13">
        <f t="shared" ref="J354:K354" si="253">I354*6/100+I354</f>
        <v>0</v>
      </c>
      <c r="K354" s="13">
        <f t="shared" si="253"/>
        <v>0</v>
      </c>
    </row>
    <row r="355" spans="1:11" x14ac:dyDescent="0.25">
      <c r="A355" s="5"/>
      <c r="B355" s="6" t="s">
        <v>155</v>
      </c>
      <c r="C355" s="7">
        <v>3062123</v>
      </c>
      <c r="D355" s="7">
        <v>160782.78</v>
      </c>
      <c r="E355" s="7">
        <v>1246501.92</v>
      </c>
      <c r="F355" s="7">
        <v>1815621.08</v>
      </c>
      <c r="G355" s="7">
        <v>40.700000000000003</v>
      </c>
      <c r="H355" s="13">
        <f>H335+H345+H353</f>
        <v>-21925.019999999997</v>
      </c>
      <c r="I355" s="13">
        <f t="shared" si="236"/>
        <v>3040197.98</v>
      </c>
      <c r="J355" s="13">
        <f t="shared" ref="J355:K355" si="254">I355*6/100+I355</f>
        <v>3222609.8588</v>
      </c>
      <c r="K355" s="13">
        <f t="shared" si="254"/>
        <v>3415966.4503279999</v>
      </c>
    </row>
    <row r="356" spans="1:11" x14ac:dyDescent="0.25">
      <c r="A356" s="5"/>
      <c r="B356" s="6"/>
      <c r="C356" s="7"/>
      <c r="D356" s="7"/>
      <c r="E356" s="7"/>
      <c r="F356" s="7"/>
      <c r="G356" s="7"/>
      <c r="H356" s="13"/>
      <c r="I356" s="13">
        <f t="shared" si="236"/>
        <v>0</v>
      </c>
      <c r="J356" s="13">
        <f t="shared" ref="J356:K356" si="255">I356*6/100+I356</f>
        <v>0</v>
      </c>
      <c r="K356" s="13">
        <f t="shared" si="255"/>
        <v>0</v>
      </c>
    </row>
    <row r="357" spans="1:11" x14ac:dyDescent="0.25">
      <c r="A357" s="5"/>
      <c r="B357" s="6" t="s">
        <v>156</v>
      </c>
      <c r="C357" s="7">
        <v>3062123</v>
      </c>
      <c r="D357" s="7">
        <v>160782.78</v>
      </c>
      <c r="E357" s="7">
        <v>1246501.92</v>
      </c>
      <c r="F357" s="7">
        <v>1815621.08</v>
      </c>
      <c r="G357" s="7">
        <v>40.700000000000003</v>
      </c>
      <c r="H357" s="13">
        <f>H355</f>
        <v>-21925.019999999997</v>
      </c>
      <c r="I357" s="13">
        <f t="shared" si="236"/>
        <v>3040197.98</v>
      </c>
      <c r="J357" s="13">
        <f t="shared" ref="J357:K357" si="256">I357*6/100+I357</f>
        <v>3222609.8588</v>
      </c>
      <c r="K357" s="13">
        <f t="shared" si="256"/>
        <v>3415966.4503279999</v>
      </c>
    </row>
    <row r="358" spans="1:11" x14ac:dyDescent="0.25">
      <c r="A358" s="5"/>
      <c r="B358" s="6"/>
      <c r="C358" s="7"/>
      <c r="D358" s="7"/>
      <c r="E358" s="7"/>
      <c r="F358" s="7"/>
      <c r="G358" s="7"/>
      <c r="H358" s="13"/>
      <c r="I358" s="13">
        <f t="shared" si="236"/>
        <v>0</v>
      </c>
      <c r="J358" s="13">
        <f t="shared" ref="J358:K358" si="257">I358*6/100+I358</f>
        <v>0</v>
      </c>
      <c r="K358" s="13">
        <f t="shared" si="257"/>
        <v>0</v>
      </c>
    </row>
    <row r="359" spans="1:11" x14ac:dyDescent="0.25">
      <c r="A359" s="5"/>
      <c r="B359" s="6" t="s">
        <v>218</v>
      </c>
      <c r="C359" s="7"/>
      <c r="D359" s="7"/>
      <c r="E359" s="7"/>
      <c r="F359" s="7"/>
      <c r="G359" s="7"/>
      <c r="H359" s="13"/>
      <c r="I359" s="13">
        <f t="shared" si="236"/>
        <v>0</v>
      </c>
      <c r="J359" s="13">
        <f t="shared" ref="J359:K359" si="258">I359*6/100+I359</f>
        <v>0</v>
      </c>
      <c r="K359" s="13">
        <f t="shared" si="258"/>
        <v>0</v>
      </c>
    </row>
    <row r="360" spans="1:11" x14ac:dyDescent="0.25">
      <c r="A360" s="9"/>
      <c r="B360" s="10"/>
      <c r="C360" s="11"/>
      <c r="D360" s="11"/>
      <c r="E360" s="11"/>
      <c r="F360" s="11"/>
      <c r="G360" s="11"/>
      <c r="H360" s="13"/>
      <c r="I360" s="13">
        <f t="shared" si="236"/>
        <v>0</v>
      </c>
      <c r="J360" s="13">
        <f t="shared" ref="J360:K360" si="259">I360*6/100+I360</f>
        <v>0</v>
      </c>
      <c r="K360" s="13">
        <f t="shared" si="259"/>
        <v>0</v>
      </c>
    </row>
    <row r="361" spans="1:11" x14ac:dyDescent="0.25">
      <c r="A361" s="9" t="s">
        <v>889</v>
      </c>
      <c r="B361" s="10" t="s">
        <v>243</v>
      </c>
      <c r="C361" s="11">
        <v>0</v>
      </c>
      <c r="D361" s="11">
        <v>1205.81</v>
      </c>
      <c r="E361" s="11">
        <v>10005.790000000001</v>
      </c>
      <c r="F361" s="11">
        <v>-10005.790000000001</v>
      </c>
      <c r="G361" s="11">
        <v>0</v>
      </c>
      <c r="H361" s="13"/>
      <c r="I361" s="13">
        <f t="shared" si="236"/>
        <v>0</v>
      </c>
      <c r="J361" s="13">
        <f t="shared" ref="J361:K361" si="260">I361*6/100+I361</f>
        <v>0</v>
      </c>
      <c r="K361" s="13">
        <f t="shared" si="260"/>
        <v>0</v>
      </c>
    </row>
    <row r="362" spans="1:11" x14ac:dyDescent="0.25">
      <c r="A362" s="9" t="s">
        <v>890</v>
      </c>
      <c r="B362" s="10" t="s">
        <v>243</v>
      </c>
      <c r="C362" s="11">
        <v>0</v>
      </c>
      <c r="D362" s="11">
        <v>83.33</v>
      </c>
      <c r="E362" s="11">
        <v>530.73</v>
      </c>
      <c r="F362" s="11">
        <v>-530.73</v>
      </c>
      <c r="G362" s="11">
        <v>0</v>
      </c>
      <c r="H362" s="13"/>
      <c r="I362" s="13">
        <f t="shared" si="236"/>
        <v>0</v>
      </c>
      <c r="J362" s="13">
        <f t="shared" ref="J362:K362" si="261">I362*6/100+I362</f>
        <v>0</v>
      </c>
      <c r="K362" s="13">
        <f t="shared" si="261"/>
        <v>0</v>
      </c>
    </row>
    <row r="363" spans="1:11" x14ac:dyDescent="0.25">
      <c r="A363" s="9" t="s">
        <v>891</v>
      </c>
      <c r="B363" s="10" t="s">
        <v>244</v>
      </c>
      <c r="C363" s="11">
        <v>0</v>
      </c>
      <c r="D363" s="11">
        <v>0</v>
      </c>
      <c r="E363" s="11">
        <v>21047.07</v>
      </c>
      <c r="F363" s="11">
        <v>-21047.07</v>
      </c>
      <c r="G363" s="11">
        <v>0</v>
      </c>
      <c r="H363" s="13"/>
      <c r="I363" s="13">
        <f t="shared" si="236"/>
        <v>0</v>
      </c>
      <c r="J363" s="13">
        <f t="shared" ref="J363:K363" si="262">I363*6/100+I363</f>
        <v>0</v>
      </c>
      <c r="K363" s="13">
        <f t="shared" si="262"/>
        <v>0</v>
      </c>
    </row>
    <row r="364" spans="1:11" x14ac:dyDescent="0.25">
      <c r="A364" s="9"/>
      <c r="B364" s="10"/>
      <c r="C364" s="11"/>
      <c r="D364" s="11"/>
      <c r="E364" s="11"/>
      <c r="F364" s="11"/>
      <c r="G364" s="11"/>
      <c r="H364" s="13"/>
      <c r="I364" s="13">
        <f t="shared" si="236"/>
        <v>0</v>
      </c>
      <c r="J364" s="13">
        <f t="shared" ref="J364:K364" si="263">I364*6/100+I364</f>
        <v>0</v>
      </c>
      <c r="K364" s="13">
        <f t="shared" si="263"/>
        <v>0</v>
      </c>
    </row>
    <row r="365" spans="1:11" x14ac:dyDescent="0.25">
      <c r="A365" s="5"/>
      <c r="B365" s="6" t="s">
        <v>250</v>
      </c>
      <c r="C365" s="7">
        <v>0</v>
      </c>
      <c r="D365" s="7">
        <v>1289.1400000000001</v>
      </c>
      <c r="E365" s="7">
        <v>31583.59</v>
      </c>
      <c r="F365" s="7">
        <v>-31583.59</v>
      </c>
      <c r="G365" s="7">
        <v>0</v>
      </c>
      <c r="H365" s="13">
        <f>SUM(H361:H363)</f>
        <v>0</v>
      </c>
      <c r="I365" s="13">
        <f t="shared" si="236"/>
        <v>0</v>
      </c>
      <c r="J365" s="13">
        <f t="shared" ref="J365:K365" si="264">I365*6/100+I365</f>
        <v>0</v>
      </c>
      <c r="K365" s="13">
        <f t="shared" si="264"/>
        <v>0</v>
      </c>
    </row>
    <row r="366" spans="1:11" x14ac:dyDescent="0.25">
      <c r="A366" s="5"/>
      <c r="B366" s="6"/>
      <c r="C366" s="7"/>
      <c r="D366" s="7"/>
      <c r="E366" s="7"/>
      <c r="F366" s="7"/>
      <c r="G366" s="7"/>
      <c r="H366" s="13"/>
      <c r="I366" s="13">
        <f t="shared" si="236"/>
        <v>0</v>
      </c>
      <c r="J366" s="13">
        <f t="shared" ref="J366:K366" si="265">I366*6/100+I366</f>
        <v>0</v>
      </c>
      <c r="K366" s="13">
        <f t="shared" si="265"/>
        <v>0</v>
      </c>
    </row>
    <row r="367" spans="1:11" x14ac:dyDescent="0.25">
      <c r="A367" s="5"/>
      <c r="B367" s="6" t="s">
        <v>251</v>
      </c>
      <c r="C367" s="7"/>
      <c r="D367" s="7"/>
      <c r="E367" s="7"/>
      <c r="F367" s="7"/>
      <c r="G367" s="7"/>
      <c r="H367" s="13"/>
      <c r="I367" s="13">
        <f t="shared" si="236"/>
        <v>0</v>
      </c>
      <c r="J367" s="13">
        <f t="shared" ref="J367:K367" si="266">I367*6/100+I367</f>
        <v>0</v>
      </c>
      <c r="K367" s="13">
        <f t="shared" si="266"/>
        <v>0</v>
      </c>
    </row>
    <row r="368" spans="1:11" x14ac:dyDescent="0.25">
      <c r="A368" s="9"/>
      <c r="B368" s="10"/>
      <c r="C368" s="11"/>
      <c r="D368" s="11"/>
      <c r="E368" s="11"/>
      <c r="F368" s="11"/>
      <c r="G368" s="11"/>
      <c r="H368" s="13"/>
      <c r="I368" s="13">
        <f t="shared" si="236"/>
        <v>0</v>
      </c>
      <c r="J368" s="13">
        <f t="shared" ref="J368:K368" si="267">I368*6/100+I368</f>
        <v>0</v>
      </c>
      <c r="K368" s="13">
        <f t="shared" si="267"/>
        <v>0</v>
      </c>
    </row>
    <row r="369" spans="1:11" s="18" customFormat="1" x14ac:dyDescent="0.25">
      <c r="A369" s="15" t="s">
        <v>892</v>
      </c>
      <c r="B369" s="16" t="s">
        <v>252</v>
      </c>
      <c r="C369" s="17">
        <v>1138183</v>
      </c>
      <c r="D369" s="17">
        <v>223124.68</v>
      </c>
      <c r="E369" s="17">
        <v>534493.32999999996</v>
      </c>
      <c r="F369" s="17">
        <v>603689.67000000004</v>
      </c>
      <c r="G369" s="17">
        <v>46.96</v>
      </c>
      <c r="H369" s="19">
        <v>60000</v>
      </c>
      <c r="I369" s="19">
        <f t="shared" si="236"/>
        <v>1198183</v>
      </c>
      <c r="J369" s="19">
        <f t="shared" ref="J369:K369" si="268">I369*6/100+I369</f>
        <v>1270073.98</v>
      </c>
      <c r="K369" s="19">
        <f t="shared" si="268"/>
        <v>1346278.4188000001</v>
      </c>
    </row>
    <row r="370" spans="1:11" x14ac:dyDescent="0.25">
      <c r="A370" s="9"/>
      <c r="B370" s="10"/>
      <c r="C370" s="11"/>
      <c r="D370" s="11"/>
      <c r="E370" s="11"/>
      <c r="F370" s="11"/>
      <c r="G370" s="11"/>
      <c r="H370" s="13"/>
      <c r="I370" s="13">
        <f t="shared" si="236"/>
        <v>0</v>
      </c>
      <c r="J370" s="13">
        <f t="shared" ref="J370:K370" si="269">I370*6/100+I370</f>
        <v>0</v>
      </c>
      <c r="K370" s="13">
        <f t="shared" si="269"/>
        <v>0</v>
      </c>
    </row>
    <row r="371" spans="1:11" x14ac:dyDescent="0.25">
      <c r="A371" s="5"/>
      <c r="B371" s="6" t="s">
        <v>255</v>
      </c>
      <c r="C371" s="7">
        <v>1138183</v>
      </c>
      <c r="D371" s="7">
        <v>223124.68</v>
      </c>
      <c r="E371" s="7">
        <v>534493.32999999996</v>
      </c>
      <c r="F371" s="7">
        <v>603689.67000000004</v>
      </c>
      <c r="G371" s="7">
        <v>46.96</v>
      </c>
      <c r="H371" s="13">
        <f>H369</f>
        <v>60000</v>
      </c>
      <c r="I371" s="13">
        <f t="shared" si="236"/>
        <v>1198183</v>
      </c>
      <c r="J371" s="13">
        <f t="shared" ref="J371:K371" si="270">I371*6/100+I371</f>
        <v>1270073.98</v>
      </c>
      <c r="K371" s="13">
        <f t="shared" si="270"/>
        <v>1346278.4188000001</v>
      </c>
    </row>
    <row r="372" spans="1:11" x14ac:dyDescent="0.25">
      <c r="A372" s="5"/>
      <c r="B372" s="6"/>
      <c r="C372" s="7"/>
      <c r="D372" s="7"/>
      <c r="E372" s="7"/>
      <c r="F372" s="7"/>
      <c r="G372" s="7"/>
      <c r="H372" s="13"/>
      <c r="I372" s="13">
        <f t="shared" si="236"/>
        <v>0</v>
      </c>
      <c r="J372" s="13">
        <f t="shared" ref="J372:K372" si="271">I372*6/100+I372</f>
        <v>0</v>
      </c>
      <c r="K372" s="13">
        <f t="shared" si="271"/>
        <v>0</v>
      </c>
    </row>
    <row r="373" spans="1:11" x14ac:dyDescent="0.25">
      <c r="A373" s="5"/>
      <c r="B373" s="6" t="s">
        <v>266</v>
      </c>
      <c r="C373" s="7"/>
      <c r="D373" s="7"/>
      <c r="E373" s="7"/>
      <c r="F373" s="7"/>
      <c r="G373" s="7"/>
      <c r="H373" s="13"/>
      <c r="I373" s="13">
        <f t="shared" si="236"/>
        <v>0</v>
      </c>
      <c r="J373" s="13">
        <f t="shared" ref="J373:K373" si="272">I373*6/100+I373</f>
        <v>0</v>
      </c>
      <c r="K373" s="13">
        <f t="shared" si="272"/>
        <v>0</v>
      </c>
    </row>
    <row r="374" spans="1:11" x14ac:dyDescent="0.25">
      <c r="A374" s="9"/>
      <c r="B374" s="10"/>
      <c r="C374" s="11"/>
      <c r="D374" s="11"/>
      <c r="E374" s="11"/>
      <c r="F374" s="11"/>
      <c r="G374" s="11"/>
      <c r="H374" s="13"/>
      <c r="I374" s="13">
        <f t="shared" si="236"/>
        <v>0</v>
      </c>
      <c r="J374" s="13">
        <f t="shared" ref="J374:K374" si="273">I374*6/100+I374</f>
        <v>0</v>
      </c>
      <c r="K374" s="13">
        <f t="shared" si="273"/>
        <v>0</v>
      </c>
    </row>
    <row r="375" spans="1:11" x14ac:dyDescent="0.25">
      <c r="A375" s="9" t="s">
        <v>893</v>
      </c>
      <c r="B375" s="10" t="s">
        <v>268</v>
      </c>
      <c r="C375" s="11">
        <v>7215</v>
      </c>
      <c r="D375" s="11">
        <v>1973.05</v>
      </c>
      <c r="E375" s="11">
        <v>3849.14</v>
      </c>
      <c r="F375" s="11">
        <v>3365.86</v>
      </c>
      <c r="G375" s="11">
        <v>53.34</v>
      </c>
      <c r="H375" s="13"/>
      <c r="I375" s="13">
        <f t="shared" si="236"/>
        <v>7215</v>
      </c>
      <c r="J375" s="13">
        <f t="shared" ref="J375:K375" si="274">I375*6/100+I375</f>
        <v>7647.9</v>
      </c>
      <c r="K375" s="13">
        <f t="shared" si="274"/>
        <v>8106.7739999999994</v>
      </c>
    </row>
    <row r="376" spans="1:11" x14ac:dyDescent="0.25">
      <c r="A376" s="9" t="s">
        <v>894</v>
      </c>
      <c r="B376" s="10" t="s">
        <v>269</v>
      </c>
      <c r="C376" s="11">
        <v>2115</v>
      </c>
      <c r="D376" s="11">
        <v>2027.18</v>
      </c>
      <c r="E376" s="11">
        <v>36557.78</v>
      </c>
      <c r="F376" s="11">
        <v>-34442.78</v>
      </c>
      <c r="G376" s="11">
        <v>999.99</v>
      </c>
      <c r="H376" s="13"/>
      <c r="I376" s="13">
        <f t="shared" si="236"/>
        <v>2115</v>
      </c>
      <c r="J376" s="13">
        <f t="shared" ref="J376:K376" si="275">I376*6/100+I376</f>
        <v>2241.9</v>
      </c>
      <c r="K376" s="13">
        <f t="shared" si="275"/>
        <v>2376.4140000000002</v>
      </c>
    </row>
    <row r="377" spans="1:11" x14ac:dyDescent="0.25">
      <c r="A377" s="9"/>
      <c r="B377" s="10"/>
      <c r="C377" s="11"/>
      <c r="D377" s="11"/>
      <c r="E377" s="11"/>
      <c r="F377" s="11"/>
      <c r="G377" s="11"/>
      <c r="H377" s="13"/>
      <c r="I377" s="13">
        <f t="shared" si="236"/>
        <v>0</v>
      </c>
      <c r="J377" s="13">
        <f t="shared" ref="J377:K377" si="276">I377*6/100+I377</f>
        <v>0</v>
      </c>
      <c r="K377" s="13">
        <f t="shared" si="276"/>
        <v>0</v>
      </c>
    </row>
    <row r="378" spans="1:11" x14ac:dyDescent="0.25">
      <c r="A378" s="5"/>
      <c r="B378" s="6" t="s">
        <v>280</v>
      </c>
      <c r="C378" s="7">
        <v>9330</v>
      </c>
      <c r="D378" s="7">
        <v>4000.23</v>
      </c>
      <c r="E378" s="7">
        <v>40406.92</v>
      </c>
      <c r="F378" s="7">
        <v>-31076.92</v>
      </c>
      <c r="G378" s="7">
        <v>433.08</v>
      </c>
      <c r="H378" s="13">
        <f>SUM(H375:H376)</f>
        <v>0</v>
      </c>
      <c r="I378" s="13">
        <f t="shared" si="236"/>
        <v>9330</v>
      </c>
      <c r="J378" s="13">
        <f t="shared" ref="J378:K378" si="277">I378*6/100+I378</f>
        <v>9889.7999999999993</v>
      </c>
      <c r="K378" s="13">
        <f t="shared" si="277"/>
        <v>10483.187999999998</v>
      </c>
    </row>
    <row r="379" spans="1:11" x14ac:dyDescent="0.25">
      <c r="A379" s="9"/>
      <c r="B379" s="10"/>
      <c r="C379" s="11"/>
      <c r="D379" s="11"/>
      <c r="E379" s="11"/>
      <c r="F379" s="11"/>
      <c r="G379" s="11"/>
      <c r="H379" s="13"/>
      <c r="I379" s="13">
        <f t="shared" si="236"/>
        <v>0</v>
      </c>
      <c r="J379" s="13">
        <f t="shared" ref="J379:K379" si="278">I379*6/100+I379</f>
        <v>0</v>
      </c>
      <c r="K379" s="13">
        <f t="shared" si="278"/>
        <v>0</v>
      </c>
    </row>
    <row r="380" spans="1:11" x14ac:dyDescent="0.25">
      <c r="A380" s="5"/>
      <c r="B380" s="6" t="s">
        <v>281</v>
      </c>
      <c r="C380" s="7">
        <v>4209636</v>
      </c>
      <c r="D380" s="7">
        <v>389196.83</v>
      </c>
      <c r="E380" s="7">
        <v>1852985.76</v>
      </c>
      <c r="F380" s="7">
        <v>2356650.2400000002</v>
      </c>
      <c r="G380" s="7">
        <v>44.01</v>
      </c>
      <c r="H380" s="13">
        <f>H357+H365+H371+H378</f>
        <v>38074.980000000003</v>
      </c>
      <c r="I380" s="13">
        <f t="shared" si="236"/>
        <v>4247710.9800000004</v>
      </c>
      <c r="J380" s="13">
        <f>J357+J365+J371+J378</f>
        <v>4502573.6387999998</v>
      </c>
      <c r="K380" s="13">
        <f>K357+K365+K371+K378</f>
        <v>4772728.0571280001</v>
      </c>
    </row>
    <row r="381" spans="1:11" x14ac:dyDescent="0.25">
      <c r="A381" s="5"/>
      <c r="B381" s="6"/>
      <c r="C381" s="7"/>
      <c r="D381" s="7"/>
      <c r="E381" s="7"/>
      <c r="F381" s="7"/>
      <c r="G381" s="7"/>
      <c r="H381" s="13"/>
      <c r="I381" s="13"/>
      <c r="J381" s="13"/>
      <c r="K381" s="13"/>
    </row>
    <row r="382" spans="1:11" x14ac:dyDescent="0.25">
      <c r="A382" s="5"/>
      <c r="B382" s="6" t="s">
        <v>283</v>
      </c>
      <c r="C382" s="7"/>
      <c r="D382" s="7"/>
      <c r="E382" s="7"/>
      <c r="F382" s="7"/>
      <c r="G382" s="7"/>
      <c r="H382" s="13"/>
      <c r="I382" s="13">
        <f t="shared" si="236"/>
        <v>0</v>
      </c>
      <c r="J382" s="13">
        <f t="shared" ref="J382" si="279">I382*6/100+I382</f>
        <v>0</v>
      </c>
      <c r="K382" s="13">
        <f t="shared" ref="K382" si="280">J382*6/100+J382</f>
        <v>0</v>
      </c>
    </row>
    <row r="383" spans="1:11" x14ac:dyDescent="0.25">
      <c r="A383" s="5"/>
      <c r="B383" s="6"/>
      <c r="C383" s="7"/>
      <c r="D383" s="7"/>
      <c r="E383" s="7"/>
      <c r="F383" s="7"/>
      <c r="G383" s="7"/>
      <c r="H383" s="13"/>
      <c r="I383" s="13"/>
      <c r="J383" s="13"/>
      <c r="K383" s="13"/>
    </row>
    <row r="384" spans="1:11" x14ac:dyDescent="0.25">
      <c r="A384" s="5"/>
      <c r="B384" s="6" t="s">
        <v>1290</v>
      </c>
      <c r="C384" s="7">
        <v>0</v>
      </c>
      <c r="D384" s="7">
        <v>0</v>
      </c>
      <c r="E384" s="7">
        <v>0</v>
      </c>
      <c r="F384" s="7">
        <v>0</v>
      </c>
      <c r="G384" s="7">
        <v>0</v>
      </c>
      <c r="H384" s="13">
        <v>255000</v>
      </c>
      <c r="I384" s="13">
        <f>C384+H384</f>
        <v>255000</v>
      </c>
      <c r="J384" s="13">
        <v>0</v>
      </c>
      <c r="K384" s="13">
        <v>0</v>
      </c>
    </row>
    <row r="385" spans="1:11" x14ac:dyDescent="0.25">
      <c r="A385" s="5"/>
      <c r="B385" s="6"/>
      <c r="C385" s="7"/>
      <c r="D385" s="7"/>
      <c r="E385" s="7"/>
      <c r="F385" s="7"/>
      <c r="G385" s="7"/>
      <c r="H385" s="13"/>
      <c r="I385" s="13"/>
      <c r="J385" s="13"/>
      <c r="K385" s="13"/>
    </row>
    <row r="386" spans="1:11" x14ac:dyDescent="0.25">
      <c r="A386" s="5"/>
      <c r="B386" s="6" t="s">
        <v>294</v>
      </c>
      <c r="C386" s="7">
        <f>SUM(C384:C385)</f>
        <v>0</v>
      </c>
      <c r="D386" s="7">
        <f t="shared" ref="D386" si="281">SUM(D384:D385)</f>
        <v>0</v>
      </c>
      <c r="E386" s="7">
        <f t="shared" ref="E386" si="282">SUM(E384:E385)</f>
        <v>0</v>
      </c>
      <c r="F386" s="7">
        <f t="shared" ref="F386" si="283">SUM(F384:F385)</f>
        <v>0</v>
      </c>
      <c r="G386" s="7">
        <f t="shared" ref="G386" si="284">SUM(G384:G385)</f>
        <v>0</v>
      </c>
      <c r="H386" s="7">
        <f t="shared" ref="H386" si="285">SUM(H384:H385)</f>
        <v>255000</v>
      </c>
      <c r="I386" s="7">
        <f t="shared" ref="I386" si="286">SUM(I384:I385)</f>
        <v>255000</v>
      </c>
      <c r="J386" s="7">
        <f t="shared" ref="J386" si="287">SUM(J384:J385)</f>
        <v>0</v>
      </c>
      <c r="K386" s="7">
        <f t="shared" ref="K386" si="288">SUM(K384:K385)</f>
        <v>0</v>
      </c>
    </row>
    <row r="387" spans="1:11" x14ac:dyDescent="0.25">
      <c r="A387" s="9"/>
      <c r="B387" s="10"/>
      <c r="C387" s="11"/>
      <c r="D387" s="11"/>
      <c r="E387" s="11"/>
      <c r="F387" s="11"/>
      <c r="G387" s="11"/>
      <c r="H387" s="13"/>
      <c r="I387" s="13">
        <f t="shared" si="236"/>
        <v>0</v>
      </c>
      <c r="J387" s="13">
        <f t="shared" ref="J387:K387" si="289">I387*6/100+I387</f>
        <v>0</v>
      </c>
      <c r="K387" s="13">
        <f t="shared" si="289"/>
        <v>0</v>
      </c>
    </row>
    <row r="388" spans="1:11" x14ac:dyDescent="0.25">
      <c r="A388" s="5"/>
      <c r="B388" s="6" t="s">
        <v>92</v>
      </c>
      <c r="C388" s="7"/>
      <c r="D388" s="7"/>
      <c r="E388" s="7"/>
      <c r="F388" s="7"/>
      <c r="G388" s="7"/>
      <c r="H388" s="13"/>
      <c r="I388" s="13">
        <f t="shared" si="236"/>
        <v>0</v>
      </c>
      <c r="J388" s="13">
        <f t="shared" ref="J388:K388" si="290">I388*6/100+I388</f>
        <v>0</v>
      </c>
      <c r="K388" s="13">
        <f t="shared" si="290"/>
        <v>0</v>
      </c>
    </row>
    <row r="389" spans="1:11" x14ac:dyDescent="0.25">
      <c r="A389" s="5"/>
      <c r="B389" s="6" t="s">
        <v>92</v>
      </c>
      <c r="C389" s="7"/>
      <c r="D389" s="7"/>
      <c r="E389" s="7"/>
      <c r="F389" s="7"/>
      <c r="G389" s="7"/>
      <c r="H389" s="13"/>
      <c r="I389" s="13">
        <f t="shared" si="236"/>
        <v>0</v>
      </c>
      <c r="J389" s="13">
        <f t="shared" ref="J389:K389" si="291">I389*6/100+I389</f>
        <v>0</v>
      </c>
      <c r="K389" s="13">
        <f t="shared" si="291"/>
        <v>0</v>
      </c>
    </row>
    <row r="390" spans="1:11" x14ac:dyDescent="0.25">
      <c r="A390" s="5"/>
      <c r="B390" s="6" t="s">
        <v>93</v>
      </c>
      <c r="C390" s="7"/>
      <c r="D390" s="7"/>
      <c r="E390" s="7"/>
      <c r="F390" s="7"/>
      <c r="G390" s="7"/>
      <c r="H390" s="13"/>
      <c r="I390" s="13">
        <f t="shared" si="236"/>
        <v>0</v>
      </c>
      <c r="J390" s="13">
        <f t="shared" ref="J390:K390" si="292">I390*6/100+I390</f>
        <v>0</v>
      </c>
      <c r="K390" s="13">
        <f t="shared" si="292"/>
        <v>0</v>
      </c>
    </row>
    <row r="391" spans="1:11" x14ac:dyDescent="0.25">
      <c r="A391" s="5"/>
      <c r="B391" s="6" t="s">
        <v>128</v>
      </c>
      <c r="C391" s="7"/>
      <c r="D391" s="7"/>
      <c r="E391" s="7"/>
      <c r="F391" s="7"/>
      <c r="G391" s="7"/>
      <c r="H391" s="13"/>
      <c r="I391" s="13">
        <f t="shared" si="236"/>
        <v>0</v>
      </c>
      <c r="J391" s="13">
        <f t="shared" ref="J391:K391" si="293">I391*6/100+I391</f>
        <v>0</v>
      </c>
      <c r="K391" s="13">
        <f t="shared" si="293"/>
        <v>0</v>
      </c>
    </row>
    <row r="392" spans="1:11" x14ac:dyDescent="0.25">
      <c r="A392" s="5"/>
      <c r="B392" s="6" t="s">
        <v>129</v>
      </c>
      <c r="C392" s="7"/>
      <c r="D392" s="7"/>
      <c r="E392" s="7"/>
      <c r="F392" s="7"/>
      <c r="G392" s="7"/>
      <c r="H392" s="13"/>
      <c r="I392" s="13">
        <f t="shared" si="236"/>
        <v>0</v>
      </c>
      <c r="J392" s="13">
        <f t="shared" ref="J392:K392" si="294">I392*6/100+I392</f>
        <v>0</v>
      </c>
      <c r="K392" s="13">
        <f t="shared" si="294"/>
        <v>0</v>
      </c>
    </row>
    <row r="393" spans="1:11" x14ac:dyDescent="0.25">
      <c r="A393" s="5"/>
      <c r="B393" s="6"/>
      <c r="C393" s="7"/>
      <c r="D393" s="7"/>
      <c r="E393" s="7"/>
      <c r="F393" s="7"/>
      <c r="G393" s="7"/>
      <c r="H393" s="13"/>
      <c r="I393" s="13">
        <f t="shared" si="236"/>
        <v>0</v>
      </c>
      <c r="J393" s="13">
        <f t="shared" ref="J393:K393" si="295">I393*6/100+I393</f>
        <v>0</v>
      </c>
      <c r="K393" s="13">
        <f t="shared" si="295"/>
        <v>0</v>
      </c>
    </row>
    <row r="394" spans="1:11" x14ac:dyDescent="0.25">
      <c r="A394" s="9" t="s">
        <v>895</v>
      </c>
      <c r="B394" s="10" t="s">
        <v>130</v>
      </c>
      <c r="C394" s="11">
        <v>1501326</v>
      </c>
      <c r="D394" s="11">
        <v>133547.15</v>
      </c>
      <c r="E394" s="11">
        <v>800522.32</v>
      </c>
      <c r="F394" s="11">
        <v>700803.68</v>
      </c>
      <c r="G394" s="11">
        <v>53.32</v>
      </c>
      <c r="H394" s="13"/>
      <c r="I394" s="13">
        <f t="shared" si="236"/>
        <v>1501326</v>
      </c>
      <c r="J394" s="13">
        <f t="shared" ref="J394:K394" si="296">I394*6/100+I394</f>
        <v>1591405.56</v>
      </c>
      <c r="K394" s="13">
        <f t="shared" si="296"/>
        <v>1686889.8936000001</v>
      </c>
    </row>
    <row r="395" spans="1:11" s="18" customFormat="1" x14ac:dyDescent="0.25">
      <c r="A395" s="15" t="s">
        <v>896</v>
      </c>
      <c r="B395" s="16" t="s">
        <v>130</v>
      </c>
      <c r="C395" s="17">
        <v>100000</v>
      </c>
      <c r="D395" s="17">
        <v>0</v>
      </c>
      <c r="E395" s="17">
        <v>0</v>
      </c>
      <c r="F395" s="17">
        <v>100000</v>
      </c>
      <c r="G395" s="17">
        <v>0</v>
      </c>
      <c r="H395" s="19">
        <f>-[1]Sheet1!$F$4</f>
        <v>-37320.839999999997</v>
      </c>
      <c r="I395" s="19">
        <f t="shared" si="236"/>
        <v>62679.16</v>
      </c>
      <c r="J395" s="19">
        <v>100000</v>
      </c>
      <c r="K395" s="19">
        <v>100000</v>
      </c>
    </row>
    <row r="396" spans="1:11" x14ac:dyDescent="0.25">
      <c r="A396" s="9" t="s">
        <v>897</v>
      </c>
      <c r="B396" s="10" t="s">
        <v>131</v>
      </c>
      <c r="C396" s="11">
        <v>158093</v>
      </c>
      <c r="D396" s="11">
        <v>48831.75</v>
      </c>
      <c r="E396" s="11">
        <v>63060.160000000003</v>
      </c>
      <c r="F396" s="11">
        <v>95032.84</v>
      </c>
      <c r="G396" s="11">
        <v>39.880000000000003</v>
      </c>
      <c r="H396" s="13"/>
      <c r="I396" s="13">
        <f t="shared" si="236"/>
        <v>158093</v>
      </c>
      <c r="J396" s="13">
        <f t="shared" ref="J396:K396" si="297">I396*6/100+I396</f>
        <v>167578.57999999999</v>
      </c>
      <c r="K396" s="13">
        <f t="shared" si="297"/>
        <v>177633.29479999997</v>
      </c>
    </row>
    <row r="397" spans="1:11" x14ac:dyDescent="0.25">
      <c r="A397" s="9" t="s">
        <v>898</v>
      </c>
      <c r="B397" s="10" t="s">
        <v>132</v>
      </c>
      <c r="C397" s="11">
        <v>52200</v>
      </c>
      <c r="D397" s="11">
        <v>4345.5</v>
      </c>
      <c r="E397" s="11">
        <v>26073</v>
      </c>
      <c r="F397" s="11">
        <v>26127</v>
      </c>
      <c r="G397" s="11">
        <v>49.94</v>
      </c>
      <c r="H397" s="13"/>
      <c r="I397" s="13">
        <f t="shared" si="236"/>
        <v>52200</v>
      </c>
      <c r="J397" s="13">
        <f t="shared" ref="J397:K397" si="298">I397*6/100+I397</f>
        <v>55332</v>
      </c>
      <c r="K397" s="13">
        <f t="shared" si="298"/>
        <v>58651.92</v>
      </c>
    </row>
    <row r="398" spans="1:11" x14ac:dyDescent="0.25">
      <c r="A398" s="9" t="s">
        <v>899</v>
      </c>
      <c r="B398" s="10" t="s">
        <v>133</v>
      </c>
      <c r="C398" s="11">
        <v>6264</v>
      </c>
      <c r="D398" s="11">
        <v>0</v>
      </c>
      <c r="E398" s="11">
        <v>0</v>
      </c>
      <c r="F398" s="11">
        <v>6264</v>
      </c>
      <c r="G398" s="11">
        <v>0</v>
      </c>
      <c r="H398" s="13"/>
      <c r="I398" s="13">
        <f t="shared" si="236"/>
        <v>6264</v>
      </c>
      <c r="J398" s="13">
        <f t="shared" ref="J398:K398" si="299">I398*6/100+I398</f>
        <v>6639.84</v>
      </c>
      <c r="K398" s="13">
        <f t="shared" si="299"/>
        <v>7038.2304000000004</v>
      </c>
    </row>
    <row r="399" spans="1:11" x14ac:dyDescent="0.25">
      <c r="A399" s="9" t="s">
        <v>900</v>
      </c>
      <c r="B399" s="10" t="s">
        <v>135</v>
      </c>
      <c r="C399" s="11">
        <v>49358</v>
      </c>
      <c r="D399" s="11">
        <v>0</v>
      </c>
      <c r="E399" s="11">
        <v>0</v>
      </c>
      <c r="F399" s="11">
        <v>49358</v>
      </c>
      <c r="G399" s="11">
        <v>0</v>
      </c>
      <c r="H399" s="13"/>
      <c r="I399" s="13">
        <f t="shared" si="236"/>
        <v>49358</v>
      </c>
      <c r="J399" s="13">
        <f t="shared" ref="J399:K399" si="300">I399*6/100+I399</f>
        <v>52319.48</v>
      </c>
      <c r="K399" s="13">
        <f t="shared" si="300"/>
        <v>55458.648800000003</v>
      </c>
    </row>
    <row r="400" spans="1:11" x14ac:dyDescent="0.25">
      <c r="A400" s="9" t="s">
        <v>901</v>
      </c>
      <c r="B400" s="10" t="s">
        <v>136</v>
      </c>
      <c r="C400" s="11">
        <v>333216</v>
      </c>
      <c r="D400" s="11">
        <v>28494.55</v>
      </c>
      <c r="E400" s="11">
        <v>170967.3</v>
      </c>
      <c r="F400" s="11">
        <v>162248.70000000001</v>
      </c>
      <c r="G400" s="11">
        <v>51.3</v>
      </c>
      <c r="H400" s="13"/>
      <c r="I400" s="13">
        <f t="shared" si="236"/>
        <v>333216</v>
      </c>
      <c r="J400" s="13">
        <f t="shared" ref="J400:K400" si="301">I400*6/100+I400</f>
        <v>353208.96</v>
      </c>
      <c r="K400" s="13">
        <f t="shared" si="301"/>
        <v>374401.4976</v>
      </c>
    </row>
    <row r="401" spans="1:11" x14ac:dyDescent="0.25">
      <c r="A401" s="9" t="s">
        <v>902</v>
      </c>
      <c r="B401" s="10" t="s">
        <v>137</v>
      </c>
      <c r="C401" s="11">
        <v>6835</v>
      </c>
      <c r="D401" s="11">
        <v>0</v>
      </c>
      <c r="E401" s="11">
        <v>9340.76</v>
      </c>
      <c r="F401" s="11">
        <v>-2505.7600000000002</v>
      </c>
      <c r="G401" s="11">
        <v>136.66</v>
      </c>
      <c r="H401" s="13"/>
      <c r="I401" s="13">
        <f t="shared" si="236"/>
        <v>6835</v>
      </c>
      <c r="J401" s="13">
        <f t="shared" ref="J401:K401" si="302">I401*6/100+I401</f>
        <v>7245.1</v>
      </c>
      <c r="K401" s="13">
        <f t="shared" si="302"/>
        <v>7679.8060000000005</v>
      </c>
    </row>
    <row r="402" spans="1:11" x14ac:dyDescent="0.25">
      <c r="A402" s="9" t="s">
        <v>903</v>
      </c>
      <c r="B402" s="10" t="s">
        <v>138</v>
      </c>
      <c r="C402" s="11">
        <v>11562</v>
      </c>
      <c r="D402" s="11">
        <v>0</v>
      </c>
      <c r="E402" s="11">
        <v>0</v>
      </c>
      <c r="F402" s="11">
        <v>11562</v>
      </c>
      <c r="G402" s="11">
        <v>0</v>
      </c>
      <c r="H402" s="13"/>
      <c r="I402" s="13">
        <f t="shared" si="236"/>
        <v>11562</v>
      </c>
      <c r="J402" s="13">
        <f t="shared" ref="J402:K402" si="303">I402*6/100+I402</f>
        <v>12255.72</v>
      </c>
      <c r="K402" s="13">
        <f t="shared" si="303"/>
        <v>12991.063199999999</v>
      </c>
    </row>
    <row r="403" spans="1:11" x14ac:dyDescent="0.25">
      <c r="A403" s="9" t="s">
        <v>904</v>
      </c>
      <c r="B403" s="10" t="s">
        <v>142</v>
      </c>
      <c r="C403" s="11">
        <v>15692</v>
      </c>
      <c r="D403" s="11">
        <v>1307.7</v>
      </c>
      <c r="E403" s="11">
        <v>7846.2</v>
      </c>
      <c r="F403" s="11">
        <v>7845.8</v>
      </c>
      <c r="G403" s="11">
        <v>50</v>
      </c>
      <c r="H403" s="13"/>
      <c r="I403" s="13">
        <f t="shared" si="236"/>
        <v>15692</v>
      </c>
      <c r="J403" s="13">
        <f t="shared" ref="J403:K403" si="304">I403*6/100+I403</f>
        <v>16633.52</v>
      </c>
      <c r="K403" s="13">
        <f t="shared" si="304"/>
        <v>17631.531200000001</v>
      </c>
    </row>
    <row r="404" spans="1:11" x14ac:dyDescent="0.25">
      <c r="A404" s="9"/>
      <c r="B404" s="10"/>
      <c r="C404" s="11"/>
      <c r="D404" s="11"/>
      <c r="E404" s="11"/>
      <c r="F404" s="11"/>
      <c r="G404" s="11"/>
      <c r="H404" s="13"/>
      <c r="I404" s="13">
        <f t="shared" si="236"/>
        <v>0</v>
      </c>
      <c r="J404" s="13">
        <f t="shared" ref="J404:K404" si="305">I404*6/100+I404</f>
        <v>0</v>
      </c>
      <c r="K404" s="13">
        <f t="shared" si="305"/>
        <v>0</v>
      </c>
    </row>
    <row r="405" spans="1:11" x14ac:dyDescent="0.25">
      <c r="A405" s="5"/>
      <c r="B405" s="6" t="s">
        <v>143</v>
      </c>
      <c r="C405" s="7">
        <v>2234546</v>
      </c>
      <c r="D405" s="7">
        <v>216526.65</v>
      </c>
      <c r="E405" s="7">
        <v>1077809.74</v>
      </c>
      <c r="F405" s="7">
        <v>1156736.26</v>
      </c>
      <c r="G405" s="7">
        <v>48.23</v>
      </c>
      <c r="H405" s="13">
        <f>SUM(H394:H403)</f>
        <v>-37320.839999999997</v>
      </c>
      <c r="I405" s="13">
        <f t="shared" si="236"/>
        <v>2197225.16</v>
      </c>
      <c r="J405" s="13">
        <f t="shared" ref="J405:K405" si="306">I405*6/100+I405</f>
        <v>2329058.6696000001</v>
      </c>
      <c r="K405" s="13">
        <f t="shared" si="306"/>
        <v>2468802.1897760001</v>
      </c>
    </row>
    <row r="406" spans="1:11" x14ac:dyDescent="0.25">
      <c r="A406" s="5"/>
      <c r="B406" s="6"/>
      <c r="C406" s="7"/>
      <c r="D406" s="7"/>
      <c r="E406" s="7"/>
      <c r="F406" s="7"/>
      <c r="G406" s="7"/>
      <c r="H406" s="13"/>
      <c r="I406" s="13">
        <f t="shared" si="236"/>
        <v>0</v>
      </c>
      <c r="J406" s="13">
        <f t="shared" ref="J406:K406" si="307">I406*6/100+I406</f>
        <v>0</v>
      </c>
      <c r="K406" s="13">
        <f t="shared" si="307"/>
        <v>0</v>
      </c>
    </row>
    <row r="407" spans="1:11" x14ac:dyDescent="0.25">
      <c r="A407" s="5"/>
      <c r="B407" s="6" t="s">
        <v>144</v>
      </c>
      <c r="C407" s="7"/>
      <c r="D407" s="7"/>
      <c r="E407" s="7"/>
      <c r="F407" s="7"/>
      <c r="G407" s="7"/>
      <c r="H407" s="13"/>
      <c r="I407" s="13">
        <f t="shared" si="236"/>
        <v>0</v>
      </c>
      <c r="J407" s="13">
        <f t="shared" ref="J407:K407" si="308">I407*6/100+I407</f>
        <v>0</v>
      </c>
      <c r="K407" s="13">
        <f t="shared" si="308"/>
        <v>0</v>
      </c>
    </row>
    <row r="408" spans="1:11" x14ac:dyDescent="0.25">
      <c r="A408" s="9"/>
      <c r="B408" s="10"/>
      <c r="C408" s="11"/>
      <c r="D408" s="11"/>
      <c r="E408" s="11"/>
      <c r="F408" s="11"/>
      <c r="G408" s="11"/>
      <c r="H408" s="13"/>
      <c r="I408" s="13">
        <f t="shared" ref="I408:I451" si="309">C408+H408</f>
        <v>0</v>
      </c>
      <c r="J408" s="13">
        <f t="shared" ref="J408:K408" si="310">I408*6/100+I408</f>
        <v>0</v>
      </c>
      <c r="K408" s="13">
        <f t="shared" si="310"/>
        <v>0</v>
      </c>
    </row>
    <row r="409" spans="1:11" x14ac:dyDescent="0.25">
      <c r="A409" s="9" t="s">
        <v>905</v>
      </c>
      <c r="B409" s="10" t="s">
        <v>145</v>
      </c>
      <c r="C409" s="11">
        <v>304</v>
      </c>
      <c r="D409" s="11">
        <v>35</v>
      </c>
      <c r="E409" s="11">
        <v>210</v>
      </c>
      <c r="F409" s="11">
        <v>94</v>
      </c>
      <c r="G409" s="11">
        <v>69.069999999999993</v>
      </c>
      <c r="H409" s="13"/>
      <c r="I409" s="13">
        <f t="shared" si="309"/>
        <v>304</v>
      </c>
      <c r="J409" s="13">
        <f t="shared" ref="J409:K409" si="311">I409*6/100+I409</f>
        <v>322.24</v>
      </c>
      <c r="K409" s="13">
        <f t="shared" si="311"/>
        <v>341.57440000000003</v>
      </c>
    </row>
    <row r="410" spans="1:11" x14ac:dyDescent="0.25">
      <c r="A410" s="9" t="s">
        <v>906</v>
      </c>
      <c r="B410" s="10" t="s">
        <v>146</v>
      </c>
      <c r="C410" s="11">
        <v>100786</v>
      </c>
      <c r="D410" s="11">
        <v>12878.4</v>
      </c>
      <c r="E410" s="11">
        <v>77270.399999999994</v>
      </c>
      <c r="F410" s="11">
        <v>23515.599999999999</v>
      </c>
      <c r="G410" s="11">
        <v>76.66</v>
      </c>
      <c r="H410" s="13"/>
      <c r="I410" s="13">
        <f t="shared" si="309"/>
        <v>100786</v>
      </c>
      <c r="J410" s="13">
        <f t="shared" ref="J410:K410" si="312">I410*6/100+I410</f>
        <v>106833.16</v>
      </c>
      <c r="K410" s="13">
        <f t="shared" si="312"/>
        <v>113243.1496</v>
      </c>
    </row>
    <row r="411" spans="1:11" x14ac:dyDescent="0.25">
      <c r="A411" s="9" t="s">
        <v>907</v>
      </c>
      <c r="B411" s="10" t="s">
        <v>147</v>
      </c>
      <c r="C411" s="11">
        <v>330291</v>
      </c>
      <c r="D411" s="11">
        <v>27697.62</v>
      </c>
      <c r="E411" s="11">
        <v>165940.48000000001</v>
      </c>
      <c r="F411" s="11">
        <v>164350.51999999999</v>
      </c>
      <c r="G411" s="11">
        <v>50.24</v>
      </c>
      <c r="H411" s="13"/>
      <c r="I411" s="13">
        <f t="shared" si="309"/>
        <v>330291</v>
      </c>
      <c r="J411" s="13">
        <f t="shared" ref="J411:K411" si="313">I411*6/100+I411</f>
        <v>350108.46</v>
      </c>
      <c r="K411" s="13">
        <f t="shared" si="313"/>
        <v>371114.96760000003</v>
      </c>
    </row>
    <row r="412" spans="1:11" x14ac:dyDescent="0.25">
      <c r="A412" s="9" t="s">
        <v>908</v>
      </c>
      <c r="B412" s="10" t="s">
        <v>148</v>
      </c>
      <c r="C412" s="11">
        <v>7138</v>
      </c>
      <c r="D412" s="11">
        <v>644.88</v>
      </c>
      <c r="E412" s="11">
        <v>3875.3</v>
      </c>
      <c r="F412" s="11">
        <v>3262.7</v>
      </c>
      <c r="G412" s="11">
        <v>54.29</v>
      </c>
      <c r="H412" s="13"/>
      <c r="I412" s="13">
        <f t="shared" si="309"/>
        <v>7138</v>
      </c>
      <c r="J412" s="13">
        <f t="shared" ref="J412:K412" si="314">I412*6/100+I412</f>
        <v>7566.28</v>
      </c>
      <c r="K412" s="13">
        <f t="shared" si="314"/>
        <v>8020.2568000000001</v>
      </c>
    </row>
    <row r="413" spans="1:11" x14ac:dyDescent="0.25">
      <c r="A413" s="9"/>
      <c r="B413" s="10"/>
      <c r="C413" s="11"/>
      <c r="D413" s="11"/>
      <c r="E413" s="11"/>
      <c r="F413" s="11"/>
      <c r="G413" s="11"/>
      <c r="H413" s="13"/>
      <c r="I413" s="13">
        <f t="shared" si="309"/>
        <v>0</v>
      </c>
      <c r="J413" s="13">
        <f t="shared" ref="J413:K413" si="315">I413*6/100+I413</f>
        <v>0</v>
      </c>
      <c r="K413" s="13">
        <f t="shared" si="315"/>
        <v>0</v>
      </c>
    </row>
    <row r="414" spans="1:11" x14ac:dyDescent="0.25">
      <c r="A414" s="5"/>
      <c r="B414" s="6" t="s">
        <v>149</v>
      </c>
      <c r="C414" s="7">
        <v>438519</v>
      </c>
      <c r="D414" s="7">
        <v>41255.9</v>
      </c>
      <c r="E414" s="7">
        <v>247296.18</v>
      </c>
      <c r="F414" s="7">
        <v>191222.82</v>
      </c>
      <c r="G414" s="7">
        <v>56.39</v>
      </c>
      <c r="H414" s="13">
        <f>SUM(H409:H412)</f>
        <v>0</v>
      </c>
      <c r="I414" s="13">
        <f t="shared" si="309"/>
        <v>438519</v>
      </c>
      <c r="J414" s="13">
        <f t="shared" ref="J414:K414" si="316">I414*6/100+I414</f>
        <v>464830.14</v>
      </c>
      <c r="K414" s="13">
        <f t="shared" si="316"/>
        <v>492719.94839999999</v>
      </c>
    </row>
    <row r="415" spans="1:11" x14ac:dyDescent="0.25">
      <c r="A415" s="5"/>
      <c r="B415" s="6"/>
      <c r="C415" s="7"/>
      <c r="D415" s="7"/>
      <c r="E415" s="7"/>
      <c r="F415" s="7"/>
      <c r="G415" s="7"/>
      <c r="H415" s="13"/>
      <c r="I415" s="13">
        <f t="shared" si="309"/>
        <v>0</v>
      </c>
      <c r="J415" s="13">
        <f t="shared" ref="J415:K415" si="317">I415*6/100+I415</f>
        <v>0</v>
      </c>
      <c r="K415" s="13">
        <f t="shared" si="317"/>
        <v>0</v>
      </c>
    </row>
    <row r="416" spans="1:11" x14ac:dyDescent="0.25">
      <c r="A416" s="5"/>
      <c r="B416" s="6" t="s">
        <v>150</v>
      </c>
      <c r="C416" s="7"/>
      <c r="D416" s="7"/>
      <c r="E416" s="7"/>
      <c r="F416" s="7"/>
      <c r="G416" s="7"/>
      <c r="H416" s="13"/>
      <c r="I416" s="13">
        <f t="shared" si="309"/>
        <v>0</v>
      </c>
      <c r="J416" s="13">
        <f t="shared" ref="J416:K416" si="318">I416*6/100+I416</f>
        <v>0</v>
      </c>
      <c r="K416" s="13">
        <f t="shared" si="318"/>
        <v>0</v>
      </c>
    </row>
    <row r="417" spans="1:11" x14ac:dyDescent="0.25">
      <c r="A417" s="9"/>
      <c r="B417" s="10"/>
      <c r="C417" s="11"/>
      <c r="D417" s="11"/>
      <c r="E417" s="11"/>
      <c r="F417" s="11"/>
      <c r="G417" s="11"/>
      <c r="H417" s="13"/>
      <c r="I417" s="13">
        <f t="shared" si="309"/>
        <v>0</v>
      </c>
      <c r="J417" s="13">
        <f t="shared" ref="J417:K417" si="319">I417*6/100+I417</f>
        <v>0</v>
      </c>
      <c r="K417" s="13">
        <f t="shared" si="319"/>
        <v>0</v>
      </c>
    </row>
    <row r="418" spans="1:11" x14ac:dyDescent="0.25">
      <c r="A418" s="9" t="s">
        <v>909</v>
      </c>
      <c r="B418" s="10" t="s">
        <v>151</v>
      </c>
      <c r="C418" s="11">
        <v>30383</v>
      </c>
      <c r="D418" s="11">
        <v>0</v>
      </c>
      <c r="E418" s="11">
        <v>0</v>
      </c>
      <c r="F418" s="11">
        <v>30383</v>
      </c>
      <c r="G418" s="11">
        <v>0</v>
      </c>
      <c r="H418" s="13"/>
      <c r="I418" s="13">
        <f t="shared" si="309"/>
        <v>30383</v>
      </c>
      <c r="J418" s="13">
        <f t="shared" ref="J418:K418" si="320">I418*6/100+I418</f>
        <v>32205.98</v>
      </c>
      <c r="K418" s="13">
        <f t="shared" si="320"/>
        <v>34138.338799999998</v>
      </c>
    </row>
    <row r="419" spans="1:11" x14ac:dyDescent="0.25">
      <c r="A419" s="9" t="s">
        <v>910</v>
      </c>
      <c r="B419" s="10" t="s">
        <v>152</v>
      </c>
      <c r="C419" s="11">
        <v>37853</v>
      </c>
      <c r="D419" s="11">
        <v>0</v>
      </c>
      <c r="E419" s="11">
        <v>0</v>
      </c>
      <c r="F419" s="11">
        <v>37853</v>
      </c>
      <c r="G419" s="11">
        <v>0</v>
      </c>
      <c r="H419" s="13"/>
      <c r="I419" s="13">
        <f t="shared" si="309"/>
        <v>37853</v>
      </c>
      <c r="J419" s="13">
        <f t="shared" ref="J419:K419" si="321">I419*6/100+I419</f>
        <v>40124.18</v>
      </c>
      <c r="K419" s="13">
        <f t="shared" si="321"/>
        <v>42531.630799999999</v>
      </c>
    </row>
    <row r="420" spans="1:11" x14ac:dyDescent="0.25">
      <c r="A420" s="9" t="s">
        <v>911</v>
      </c>
      <c r="B420" s="10" t="s">
        <v>153</v>
      </c>
      <c r="C420" s="11">
        <v>27870</v>
      </c>
      <c r="D420" s="11">
        <v>0</v>
      </c>
      <c r="E420" s="11">
        <v>0</v>
      </c>
      <c r="F420" s="11">
        <v>27870</v>
      </c>
      <c r="G420" s="11">
        <v>0</v>
      </c>
      <c r="H420" s="13"/>
      <c r="I420" s="13">
        <f t="shared" si="309"/>
        <v>27870</v>
      </c>
      <c r="J420" s="13">
        <f t="shared" ref="J420:K420" si="322">I420*6/100+I420</f>
        <v>29542.2</v>
      </c>
      <c r="K420" s="13">
        <f t="shared" si="322"/>
        <v>31314.732</v>
      </c>
    </row>
    <row r="421" spans="1:11" x14ac:dyDescent="0.25">
      <c r="A421" s="9"/>
      <c r="B421" s="10"/>
      <c r="C421" s="11"/>
      <c r="D421" s="11"/>
      <c r="E421" s="11"/>
      <c r="F421" s="11"/>
      <c r="G421" s="11"/>
      <c r="H421" s="13"/>
      <c r="I421" s="13">
        <f t="shared" si="309"/>
        <v>0</v>
      </c>
      <c r="J421" s="13">
        <f t="shared" ref="J421:K421" si="323">I421*6/100+I421</f>
        <v>0</v>
      </c>
      <c r="K421" s="13">
        <f t="shared" si="323"/>
        <v>0</v>
      </c>
    </row>
    <row r="422" spans="1:11" x14ac:dyDescent="0.25">
      <c r="A422" s="5"/>
      <c r="B422" s="6" t="s">
        <v>154</v>
      </c>
      <c r="C422" s="7">
        <v>96106</v>
      </c>
      <c r="D422" s="7">
        <v>0</v>
      </c>
      <c r="E422" s="7">
        <v>0</v>
      </c>
      <c r="F422" s="7">
        <v>96106</v>
      </c>
      <c r="G422" s="7">
        <v>0</v>
      </c>
      <c r="H422" s="13">
        <f>SUM(H418:H420)</f>
        <v>0</v>
      </c>
      <c r="I422" s="13">
        <f t="shared" si="309"/>
        <v>96106</v>
      </c>
      <c r="J422" s="13">
        <f t="shared" ref="J422:K422" si="324">I422*6/100+I422</f>
        <v>101872.36</v>
      </c>
      <c r="K422" s="13">
        <f t="shared" si="324"/>
        <v>107984.7016</v>
      </c>
    </row>
    <row r="423" spans="1:11" x14ac:dyDescent="0.25">
      <c r="A423" s="5"/>
      <c r="B423" s="6"/>
      <c r="C423" s="7"/>
      <c r="D423" s="7"/>
      <c r="E423" s="7"/>
      <c r="F423" s="7"/>
      <c r="G423" s="7"/>
      <c r="H423" s="13"/>
      <c r="I423" s="13">
        <f t="shared" si="309"/>
        <v>0</v>
      </c>
      <c r="J423" s="13">
        <f t="shared" ref="J423:K423" si="325">I423*6/100+I423</f>
        <v>0</v>
      </c>
      <c r="K423" s="13">
        <f t="shared" si="325"/>
        <v>0</v>
      </c>
    </row>
    <row r="424" spans="1:11" x14ac:dyDescent="0.25">
      <c r="A424" s="5"/>
      <c r="B424" s="6" t="s">
        <v>155</v>
      </c>
      <c r="C424" s="7">
        <v>2769171</v>
      </c>
      <c r="D424" s="7">
        <v>257782.55</v>
      </c>
      <c r="E424" s="7">
        <v>1325105.92</v>
      </c>
      <c r="F424" s="7">
        <v>1444065.08</v>
      </c>
      <c r="G424" s="7">
        <v>47.85</v>
      </c>
      <c r="H424" s="13">
        <f>H405+H414+H422</f>
        <v>-37320.839999999997</v>
      </c>
      <c r="I424" s="13">
        <f t="shared" si="309"/>
        <v>2731850.16</v>
      </c>
      <c r="J424" s="13">
        <f t="shared" ref="J424:K424" si="326">I424*6/100+I424</f>
        <v>2895761.1696000001</v>
      </c>
      <c r="K424" s="13">
        <f t="shared" si="326"/>
        <v>3069506.839776</v>
      </c>
    </row>
    <row r="425" spans="1:11" x14ac:dyDescent="0.25">
      <c r="A425" s="5"/>
      <c r="B425" s="6"/>
      <c r="C425" s="7"/>
      <c r="D425" s="7"/>
      <c r="E425" s="7"/>
      <c r="F425" s="7"/>
      <c r="G425" s="7"/>
      <c r="H425" s="13"/>
      <c r="I425" s="13">
        <f t="shared" si="309"/>
        <v>0</v>
      </c>
      <c r="J425" s="13">
        <f t="shared" ref="J425:K425" si="327">I425*6/100+I425</f>
        <v>0</v>
      </c>
      <c r="K425" s="13">
        <f t="shared" si="327"/>
        <v>0</v>
      </c>
    </row>
    <row r="426" spans="1:11" x14ac:dyDescent="0.25">
      <c r="A426" s="5"/>
      <c r="B426" s="6" t="s">
        <v>156</v>
      </c>
      <c r="C426" s="7">
        <v>2769171</v>
      </c>
      <c r="D426" s="7">
        <v>257782.55</v>
      </c>
      <c r="E426" s="7">
        <v>1325105.92</v>
      </c>
      <c r="F426" s="7">
        <v>1444065.08</v>
      </c>
      <c r="G426" s="7">
        <v>47.85</v>
      </c>
      <c r="H426" s="13">
        <f>H424</f>
        <v>-37320.839999999997</v>
      </c>
      <c r="I426" s="13">
        <f t="shared" si="309"/>
        <v>2731850.16</v>
      </c>
      <c r="J426" s="13">
        <f t="shared" ref="J426:K426" si="328">I426*6/100+I426</f>
        <v>2895761.1696000001</v>
      </c>
      <c r="K426" s="13">
        <f t="shared" si="328"/>
        <v>3069506.839776</v>
      </c>
    </row>
    <row r="427" spans="1:11" x14ac:dyDescent="0.25">
      <c r="A427" s="5"/>
      <c r="B427" s="6"/>
      <c r="C427" s="7"/>
      <c r="D427" s="7"/>
      <c r="E427" s="7"/>
      <c r="F427" s="7"/>
      <c r="G427" s="7"/>
      <c r="H427" s="13"/>
      <c r="I427" s="13">
        <f t="shared" si="309"/>
        <v>0</v>
      </c>
      <c r="J427" s="13">
        <f t="shared" ref="J427:K427" si="329">I427*6/100+I427</f>
        <v>0</v>
      </c>
      <c r="K427" s="13">
        <f t="shared" si="329"/>
        <v>0</v>
      </c>
    </row>
    <row r="428" spans="1:11" x14ac:dyDescent="0.25">
      <c r="A428" s="5"/>
      <c r="B428" s="6" t="s">
        <v>218</v>
      </c>
      <c r="C428" s="7"/>
      <c r="D428" s="7"/>
      <c r="E428" s="7"/>
      <c r="F428" s="7"/>
      <c r="G428" s="7"/>
      <c r="H428" s="13"/>
      <c r="I428" s="13">
        <f t="shared" si="309"/>
        <v>0</v>
      </c>
      <c r="J428" s="13">
        <f t="shared" ref="J428:K428" si="330">I428*6/100+I428</f>
        <v>0</v>
      </c>
      <c r="K428" s="13">
        <f t="shared" si="330"/>
        <v>0</v>
      </c>
    </row>
    <row r="429" spans="1:11" x14ac:dyDescent="0.25">
      <c r="A429" s="9"/>
      <c r="B429" s="10"/>
      <c r="C429" s="11"/>
      <c r="D429" s="11"/>
      <c r="E429" s="11"/>
      <c r="F429" s="11"/>
      <c r="G429" s="11"/>
      <c r="H429" s="13"/>
      <c r="I429" s="13">
        <f t="shared" si="309"/>
        <v>0</v>
      </c>
      <c r="J429" s="13">
        <f t="shared" ref="J429:K429" si="331">I429*6/100+I429</f>
        <v>0</v>
      </c>
      <c r="K429" s="13">
        <f t="shared" si="331"/>
        <v>0</v>
      </c>
    </row>
    <row r="430" spans="1:11" x14ac:dyDescent="0.25">
      <c r="A430" s="9" t="s">
        <v>912</v>
      </c>
      <c r="B430" s="10" t="s">
        <v>224</v>
      </c>
      <c r="C430" s="11">
        <v>379454</v>
      </c>
      <c r="D430" s="11">
        <v>11994.71</v>
      </c>
      <c r="E430" s="11">
        <v>108917.66</v>
      </c>
      <c r="F430" s="11">
        <v>270536.34000000003</v>
      </c>
      <c r="G430" s="11">
        <v>28.7</v>
      </c>
      <c r="H430" s="13"/>
      <c r="I430" s="13">
        <f t="shared" si="309"/>
        <v>379454</v>
      </c>
      <c r="J430" s="13">
        <f t="shared" ref="J430:K430" si="332">I430*6/100+I430</f>
        <v>402221.24</v>
      </c>
      <c r="K430" s="13">
        <f t="shared" si="332"/>
        <v>426354.51439999999</v>
      </c>
    </row>
    <row r="431" spans="1:11" x14ac:dyDescent="0.25">
      <c r="A431" s="9" t="s">
        <v>913</v>
      </c>
      <c r="B431" s="10" t="s">
        <v>230</v>
      </c>
      <c r="C431" s="11">
        <v>8412</v>
      </c>
      <c r="D431" s="11">
        <v>0</v>
      </c>
      <c r="E431" s="11">
        <v>0</v>
      </c>
      <c r="F431" s="11">
        <v>8412</v>
      </c>
      <c r="G431" s="11">
        <v>0</v>
      </c>
      <c r="H431" s="13"/>
      <c r="I431" s="13">
        <f t="shared" si="309"/>
        <v>8412</v>
      </c>
      <c r="J431" s="13">
        <f t="shared" ref="J431:K431" si="333">I431*6/100+I431</f>
        <v>8916.7199999999993</v>
      </c>
      <c r="K431" s="13">
        <f t="shared" si="333"/>
        <v>9451.7231999999985</v>
      </c>
    </row>
    <row r="432" spans="1:11" x14ac:dyDescent="0.25">
      <c r="A432" s="9" t="s">
        <v>914</v>
      </c>
      <c r="B432" s="10" t="s">
        <v>243</v>
      </c>
      <c r="C432" s="11">
        <v>0</v>
      </c>
      <c r="D432" s="11">
        <v>2120.65</v>
      </c>
      <c r="E432" s="11">
        <v>10730.13</v>
      </c>
      <c r="F432" s="11">
        <v>-10730.13</v>
      </c>
      <c r="G432" s="11">
        <v>0</v>
      </c>
      <c r="H432" s="13"/>
      <c r="I432" s="13">
        <f t="shared" si="309"/>
        <v>0</v>
      </c>
      <c r="J432" s="13">
        <f t="shared" ref="J432:K432" si="334">I432*6/100+I432</f>
        <v>0</v>
      </c>
      <c r="K432" s="13">
        <f t="shared" si="334"/>
        <v>0</v>
      </c>
    </row>
    <row r="433" spans="1:11" x14ac:dyDescent="0.25">
      <c r="A433" s="9" t="s">
        <v>915</v>
      </c>
      <c r="B433" s="10" t="s">
        <v>244</v>
      </c>
      <c r="C433" s="11">
        <v>0</v>
      </c>
      <c r="D433" s="11">
        <v>0</v>
      </c>
      <c r="E433" s="11">
        <v>30968.45</v>
      </c>
      <c r="F433" s="11">
        <v>-30968.45</v>
      </c>
      <c r="G433" s="11">
        <v>0</v>
      </c>
      <c r="H433" s="13"/>
      <c r="I433" s="13">
        <f t="shared" si="309"/>
        <v>0</v>
      </c>
      <c r="J433" s="13">
        <f t="shared" ref="J433:K433" si="335">I433*6/100+I433</f>
        <v>0</v>
      </c>
      <c r="K433" s="13">
        <f t="shared" si="335"/>
        <v>0</v>
      </c>
    </row>
    <row r="434" spans="1:11" x14ac:dyDescent="0.25">
      <c r="A434" s="9"/>
      <c r="B434" s="10"/>
      <c r="C434" s="11"/>
      <c r="D434" s="11"/>
      <c r="E434" s="11"/>
      <c r="F434" s="11"/>
      <c r="G434" s="11"/>
      <c r="H434" s="13"/>
      <c r="I434" s="13">
        <f t="shared" si="309"/>
        <v>0</v>
      </c>
      <c r="J434" s="13">
        <f t="shared" ref="J434:K434" si="336">I434*6/100+I434</f>
        <v>0</v>
      </c>
      <c r="K434" s="13">
        <f t="shared" si="336"/>
        <v>0</v>
      </c>
    </row>
    <row r="435" spans="1:11" x14ac:dyDescent="0.25">
      <c r="A435" s="5"/>
      <c r="B435" s="6" t="s">
        <v>250</v>
      </c>
      <c r="C435" s="7">
        <v>387866</v>
      </c>
      <c r="D435" s="7">
        <v>14115.36</v>
      </c>
      <c r="E435" s="7">
        <v>150616.24</v>
      </c>
      <c r="F435" s="7">
        <v>237249.76</v>
      </c>
      <c r="G435" s="7">
        <v>38.83</v>
      </c>
      <c r="H435" s="13">
        <f>SUM(H430:H433)</f>
        <v>0</v>
      </c>
      <c r="I435" s="13">
        <f t="shared" si="309"/>
        <v>387866</v>
      </c>
      <c r="J435" s="13">
        <f t="shared" ref="J435:K435" si="337">I435*6/100+I435</f>
        <v>411137.96</v>
      </c>
      <c r="K435" s="13">
        <f t="shared" si="337"/>
        <v>435806.23759999999</v>
      </c>
    </row>
    <row r="436" spans="1:11" x14ac:dyDescent="0.25">
      <c r="A436" s="9"/>
      <c r="B436" s="10"/>
      <c r="C436" s="11"/>
      <c r="D436" s="11"/>
      <c r="E436" s="11"/>
      <c r="F436" s="11"/>
      <c r="G436" s="11"/>
      <c r="H436" s="13"/>
      <c r="I436" s="13">
        <f t="shared" si="309"/>
        <v>0</v>
      </c>
      <c r="J436" s="13">
        <f t="shared" ref="J436:K436" si="338">I436*6/100+I436</f>
        <v>0</v>
      </c>
      <c r="K436" s="13">
        <f t="shared" si="338"/>
        <v>0</v>
      </c>
    </row>
    <row r="437" spans="1:11" x14ac:dyDescent="0.25">
      <c r="A437" s="5"/>
      <c r="B437" s="6" t="s">
        <v>54</v>
      </c>
      <c r="C437" s="7"/>
      <c r="D437" s="7"/>
      <c r="E437" s="7"/>
      <c r="F437" s="7"/>
      <c r="G437" s="7"/>
      <c r="H437" s="13"/>
      <c r="I437" s="13">
        <f t="shared" si="309"/>
        <v>0</v>
      </c>
      <c r="J437" s="13">
        <f t="shared" ref="J437:K437" si="339">I437*6/100+I437</f>
        <v>0</v>
      </c>
      <c r="K437" s="13">
        <f t="shared" si="339"/>
        <v>0</v>
      </c>
    </row>
    <row r="438" spans="1:11" x14ac:dyDescent="0.25">
      <c r="A438" s="9"/>
      <c r="B438" s="10"/>
      <c r="C438" s="11"/>
      <c r="D438" s="11"/>
      <c r="E438" s="11"/>
      <c r="F438" s="11"/>
      <c r="G438" s="11"/>
      <c r="H438" s="13"/>
      <c r="I438" s="13">
        <f t="shared" si="309"/>
        <v>0</v>
      </c>
      <c r="J438" s="13">
        <f t="shared" ref="J438:K438" si="340">I438*6/100+I438</f>
        <v>0</v>
      </c>
      <c r="K438" s="13">
        <f t="shared" si="340"/>
        <v>0</v>
      </c>
    </row>
    <row r="439" spans="1:11" x14ac:dyDescent="0.25">
      <c r="A439" s="9" t="s">
        <v>916</v>
      </c>
      <c r="B439" s="10" t="s">
        <v>259</v>
      </c>
      <c r="C439" s="11">
        <v>1184232</v>
      </c>
      <c r="D439" s="11">
        <v>1288.26</v>
      </c>
      <c r="E439" s="11">
        <v>33602.21</v>
      </c>
      <c r="F439" s="11">
        <v>1150629.79</v>
      </c>
      <c r="G439" s="11">
        <v>2.83</v>
      </c>
      <c r="H439" s="13"/>
      <c r="I439" s="13">
        <f t="shared" si="309"/>
        <v>1184232</v>
      </c>
      <c r="J439" s="13">
        <f t="shared" ref="J439:K439" si="341">I439*6/100+I439</f>
        <v>1255285.92</v>
      </c>
      <c r="K439" s="13">
        <f t="shared" si="341"/>
        <v>1330603.0751999998</v>
      </c>
    </row>
    <row r="440" spans="1:11" x14ac:dyDescent="0.25">
      <c r="A440" s="9"/>
      <c r="B440" s="10"/>
      <c r="C440" s="11"/>
      <c r="D440" s="11"/>
      <c r="E440" s="11"/>
      <c r="F440" s="11"/>
      <c r="G440" s="11"/>
      <c r="H440" s="13"/>
      <c r="I440" s="13">
        <f t="shared" si="309"/>
        <v>0</v>
      </c>
      <c r="J440" s="13">
        <f t="shared" ref="J440:K440" si="342">I440*6/100+I440</f>
        <v>0</v>
      </c>
      <c r="K440" s="13">
        <f t="shared" si="342"/>
        <v>0</v>
      </c>
    </row>
    <row r="441" spans="1:11" x14ac:dyDescent="0.25">
      <c r="A441" s="5"/>
      <c r="B441" s="6" t="s">
        <v>260</v>
      </c>
      <c r="C441" s="7">
        <v>1184232</v>
      </c>
      <c r="D441" s="7">
        <v>1288.26</v>
      </c>
      <c r="E441" s="7">
        <v>33602.21</v>
      </c>
      <c r="F441" s="7">
        <v>1150629.79</v>
      </c>
      <c r="G441" s="7">
        <v>2.83</v>
      </c>
      <c r="H441" s="13">
        <f>H439</f>
        <v>0</v>
      </c>
      <c r="I441" s="13">
        <f t="shared" si="309"/>
        <v>1184232</v>
      </c>
      <c r="J441" s="13">
        <f t="shared" ref="J441:K441" si="343">I441*6/100+I441</f>
        <v>1255285.92</v>
      </c>
      <c r="K441" s="13">
        <f t="shared" si="343"/>
        <v>1330603.0751999998</v>
      </c>
    </row>
    <row r="442" spans="1:11" x14ac:dyDescent="0.25">
      <c r="A442" s="9"/>
      <c r="B442" s="10"/>
      <c r="C442" s="11"/>
      <c r="D442" s="11"/>
      <c r="E442" s="11"/>
      <c r="F442" s="11"/>
      <c r="G442" s="11"/>
      <c r="H442" s="13"/>
      <c r="I442" s="13">
        <f t="shared" si="309"/>
        <v>0</v>
      </c>
      <c r="J442" s="13">
        <f t="shared" ref="J442:K442" si="344">I442*6/100+I442</f>
        <v>0</v>
      </c>
      <c r="K442" s="13">
        <f t="shared" si="344"/>
        <v>0</v>
      </c>
    </row>
    <row r="443" spans="1:11" x14ac:dyDescent="0.25">
      <c r="A443" s="5"/>
      <c r="B443" s="6" t="s">
        <v>266</v>
      </c>
      <c r="C443" s="7"/>
      <c r="D443" s="7"/>
      <c r="E443" s="7"/>
      <c r="F443" s="7"/>
      <c r="G443" s="7"/>
      <c r="H443" s="13"/>
      <c r="I443" s="13">
        <f t="shared" si="309"/>
        <v>0</v>
      </c>
      <c r="J443" s="13">
        <f t="shared" ref="J443:K443" si="345">I443*6/100+I443</f>
        <v>0</v>
      </c>
      <c r="K443" s="13">
        <f t="shared" si="345"/>
        <v>0</v>
      </c>
    </row>
    <row r="444" spans="1:11" x14ac:dyDescent="0.25">
      <c r="A444" s="5"/>
      <c r="B444" s="6"/>
      <c r="C444" s="7"/>
      <c r="D444" s="7"/>
      <c r="E444" s="7"/>
      <c r="F444" s="7"/>
      <c r="G444" s="7"/>
      <c r="H444" s="13"/>
      <c r="I444" s="13">
        <f t="shared" si="309"/>
        <v>0</v>
      </c>
      <c r="J444" s="13">
        <f t="shared" ref="J444:K444" si="346">I444*6/100+I444</f>
        <v>0</v>
      </c>
      <c r="K444" s="13">
        <f t="shared" si="346"/>
        <v>0</v>
      </c>
    </row>
    <row r="445" spans="1:11" x14ac:dyDescent="0.25">
      <c r="A445" s="9" t="s">
        <v>917</v>
      </c>
      <c r="B445" s="10" t="s">
        <v>268</v>
      </c>
      <c r="C445" s="11">
        <v>21978</v>
      </c>
      <c r="D445" s="11">
        <v>2242.35</v>
      </c>
      <c r="E445" s="11">
        <v>11261.06</v>
      </c>
      <c r="F445" s="11">
        <v>10716.94</v>
      </c>
      <c r="G445" s="11">
        <v>51.23</v>
      </c>
      <c r="H445" s="13"/>
      <c r="I445" s="13">
        <f t="shared" si="309"/>
        <v>21978</v>
      </c>
      <c r="J445" s="13">
        <f t="shared" ref="J445:K445" si="347">I445*6/100+I445</f>
        <v>23296.68</v>
      </c>
      <c r="K445" s="13">
        <f t="shared" si="347"/>
        <v>24694.480800000001</v>
      </c>
    </row>
    <row r="446" spans="1:11" x14ac:dyDescent="0.25">
      <c r="A446" s="9" t="s">
        <v>918</v>
      </c>
      <c r="B446" s="10" t="s">
        <v>269</v>
      </c>
      <c r="C446" s="11">
        <v>17261</v>
      </c>
      <c r="D446" s="11">
        <v>1466.54</v>
      </c>
      <c r="E446" s="11">
        <v>4027.96</v>
      </c>
      <c r="F446" s="11">
        <v>13233.04</v>
      </c>
      <c r="G446" s="11">
        <v>23.33</v>
      </c>
      <c r="H446" s="13"/>
      <c r="I446" s="13">
        <f t="shared" si="309"/>
        <v>17261</v>
      </c>
      <c r="J446" s="13">
        <f t="shared" ref="J446:K446" si="348">I446*6/100+I446</f>
        <v>18296.66</v>
      </c>
      <c r="K446" s="13">
        <f t="shared" si="348"/>
        <v>19394.459599999998</v>
      </c>
    </row>
    <row r="447" spans="1:11" x14ac:dyDescent="0.25">
      <c r="A447" s="9"/>
      <c r="B447" s="10"/>
      <c r="C447" s="11"/>
      <c r="D447" s="11"/>
      <c r="E447" s="11"/>
      <c r="F447" s="11"/>
      <c r="G447" s="11"/>
      <c r="H447" s="13"/>
      <c r="I447" s="13">
        <f t="shared" si="309"/>
        <v>0</v>
      </c>
      <c r="J447" s="13">
        <f t="shared" ref="J447:K447" si="349">I447*6/100+I447</f>
        <v>0</v>
      </c>
      <c r="K447" s="13">
        <f t="shared" si="349"/>
        <v>0</v>
      </c>
    </row>
    <row r="448" spans="1:11" x14ac:dyDescent="0.25">
      <c r="A448" s="5"/>
      <c r="B448" s="6" t="s">
        <v>280</v>
      </c>
      <c r="C448" s="7">
        <v>39239</v>
      </c>
      <c r="D448" s="7">
        <v>3708.89</v>
      </c>
      <c r="E448" s="7">
        <v>15289.02</v>
      </c>
      <c r="F448" s="7">
        <v>23949.98</v>
      </c>
      <c r="G448" s="7">
        <v>38.96</v>
      </c>
      <c r="H448" s="13">
        <f>SUM(H445:H446)</f>
        <v>0</v>
      </c>
      <c r="I448" s="13">
        <f t="shared" si="309"/>
        <v>39239</v>
      </c>
      <c r="J448" s="13">
        <f t="shared" ref="J448:K448" si="350">I448*6/100+I448</f>
        <v>41593.339999999997</v>
      </c>
      <c r="K448" s="13">
        <f t="shared" si="350"/>
        <v>44088.940399999999</v>
      </c>
    </row>
    <row r="449" spans="1:11" x14ac:dyDescent="0.25">
      <c r="A449" s="9"/>
      <c r="B449" s="10"/>
      <c r="C449" s="11"/>
      <c r="D449" s="11"/>
      <c r="E449" s="11"/>
      <c r="F449" s="11"/>
      <c r="G449" s="11"/>
      <c r="H449" s="13"/>
      <c r="I449" s="13">
        <f t="shared" si="309"/>
        <v>0</v>
      </c>
      <c r="J449" s="13">
        <f t="shared" ref="J449:K449" si="351">I449*6/100+I449</f>
        <v>0</v>
      </c>
      <c r="K449" s="13">
        <f t="shared" si="351"/>
        <v>0</v>
      </c>
    </row>
    <row r="450" spans="1:11" x14ac:dyDescent="0.25">
      <c r="A450" s="5"/>
      <c r="B450" s="6" t="s">
        <v>281</v>
      </c>
      <c r="C450" s="7">
        <v>4380508</v>
      </c>
      <c r="D450" s="7">
        <v>276895.06</v>
      </c>
      <c r="E450" s="7">
        <v>1524613.39</v>
      </c>
      <c r="F450" s="7">
        <v>2855894.61</v>
      </c>
      <c r="G450" s="7">
        <v>34.799999999999997</v>
      </c>
      <c r="H450" s="13">
        <f>H426+H435+H441+H448</f>
        <v>-37320.839999999997</v>
      </c>
      <c r="I450" s="13">
        <f t="shared" si="309"/>
        <v>4343187.16</v>
      </c>
      <c r="J450" s="13">
        <f>J426+J435+J441+J448</f>
        <v>4603778.3895999994</v>
      </c>
      <c r="K450" s="13">
        <f>K426+K435+K441+K448</f>
        <v>4880005.0929759992</v>
      </c>
    </row>
    <row r="451" spans="1:11" x14ac:dyDescent="0.25">
      <c r="A451" s="8"/>
      <c r="B451" s="8"/>
      <c r="C451" s="8"/>
      <c r="D451" s="8"/>
      <c r="E451" s="8"/>
      <c r="F451" s="8"/>
      <c r="G451" s="8"/>
      <c r="H451" s="13"/>
      <c r="I451" s="13">
        <f t="shared" si="309"/>
        <v>0</v>
      </c>
      <c r="J451" s="13">
        <f t="shared" ref="J451:K451" si="352">I451*6/100+I451</f>
        <v>0</v>
      </c>
      <c r="K451" s="13">
        <f t="shared" si="352"/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2"/>
  <sheetViews>
    <sheetView topLeftCell="B269" workbookViewId="0">
      <selection activeCell="B283" sqref="B283"/>
    </sheetView>
  </sheetViews>
  <sheetFormatPr defaultRowHeight="15" x14ac:dyDescent="0.25"/>
  <cols>
    <col min="1" max="1" width="26.7109375" customWidth="1"/>
    <col min="2" max="2" width="56.140625" customWidth="1"/>
    <col min="3" max="3" width="15.7109375" customWidth="1"/>
    <col min="4" max="4" width="13.140625" customWidth="1"/>
    <col min="5" max="5" width="15.28515625" customWidth="1"/>
    <col min="6" max="6" width="15.140625" customWidth="1"/>
    <col min="8" max="8" width="12.85546875" style="14" customWidth="1"/>
    <col min="9" max="9" width="12.7109375" style="1" bestFit="1" customWidth="1"/>
    <col min="10" max="10" width="13.42578125" customWidth="1"/>
    <col min="11" max="11" width="13.85546875" customWidth="1"/>
  </cols>
  <sheetData>
    <row r="1" spans="1:11" s="4" customFormat="1" ht="45" x14ac:dyDescent="0.25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2" t="s">
        <v>1246</v>
      </c>
      <c r="I1" s="28" t="s">
        <v>1272</v>
      </c>
      <c r="J1" s="29" t="s">
        <v>1263</v>
      </c>
      <c r="K1" s="29" t="s">
        <v>1273</v>
      </c>
    </row>
    <row r="2" spans="1:11" x14ac:dyDescent="0.25">
      <c r="A2" s="5"/>
      <c r="B2" s="6" t="s">
        <v>919</v>
      </c>
      <c r="C2" s="7"/>
      <c r="D2" s="7"/>
      <c r="E2" s="7"/>
      <c r="F2" s="7"/>
      <c r="G2" s="7"/>
      <c r="H2" s="13"/>
      <c r="I2" s="10"/>
      <c r="J2" s="8"/>
      <c r="K2" s="8"/>
    </row>
    <row r="3" spans="1:11" x14ac:dyDescent="0.25">
      <c r="A3" s="5"/>
      <c r="B3" s="6" t="s">
        <v>8</v>
      </c>
      <c r="C3" s="7"/>
      <c r="D3" s="7"/>
      <c r="E3" s="7"/>
      <c r="F3" s="7"/>
      <c r="G3" s="7"/>
      <c r="H3" s="13"/>
      <c r="I3" s="10"/>
      <c r="J3" s="8"/>
      <c r="K3" s="8"/>
    </row>
    <row r="4" spans="1:11" x14ac:dyDescent="0.25">
      <c r="A4" s="5"/>
      <c r="B4" s="6" t="s">
        <v>9</v>
      </c>
      <c r="C4" s="7"/>
      <c r="D4" s="7"/>
      <c r="E4" s="7"/>
      <c r="F4" s="7"/>
      <c r="G4" s="7"/>
      <c r="H4" s="13"/>
      <c r="I4" s="10"/>
      <c r="J4" s="8"/>
      <c r="K4" s="8"/>
    </row>
    <row r="5" spans="1:11" x14ac:dyDescent="0.25">
      <c r="A5" s="5"/>
      <c r="B5" s="6" t="s">
        <v>21</v>
      </c>
      <c r="C5" s="7"/>
      <c r="D5" s="7"/>
      <c r="E5" s="7"/>
      <c r="F5" s="7"/>
      <c r="G5" s="7"/>
      <c r="H5" s="13"/>
      <c r="I5" s="10"/>
      <c r="J5" s="8"/>
      <c r="K5" s="8"/>
    </row>
    <row r="6" spans="1:11" x14ac:dyDescent="0.25">
      <c r="A6" s="5"/>
      <c r="B6" s="6" t="s">
        <v>27</v>
      </c>
      <c r="C6" s="7"/>
      <c r="D6" s="7"/>
      <c r="E6" s="7"/>
      <c r="F6" s="7"/>
      <c r="G6" s="7"/>
      <c r="H6" s="13"/>
      <c r="I6" s="10"/>
      <c r="J6" s="8"/>
      <c r="K6" s="8"/>
    </row>
    <row r="7" spans="1:11" x14ac:dyDescent="0.25">
      <c r="A7" s="5"/>
      <c r="B7" s="6" t="s">
        <v>28</v>
      </c>
      <c r="C7" s="7"/>
      <c r="D7" s="7"/>
      <c r="E7" s="7"/>
      <c r="F7" s="7"/>
      <c r="G7" s="7"/>
      <c r="H7" s="13"/>
      <c r="I7" s="10"/>
      <c r="J7" s="8"/>
      <c r="K7" s="8"/>
    </row>
    <row r="8" spans="1:11" x14ac:dyDescent="0.25">
      <c r="A8" s="5"/>
      <c r="B8" s="6"/>
      <c r="C8" s="7"/>
      <c r="D8" s="7"/>
      <c r="E8" s="7"/>
      <c r="F8" s="7"/>
      <c r="G8" s="7"/>
      <c r="H8" s="13"/>
      <c r="I8" s="10"/>
      <c r="J8" s="8"/>
      <c r="K8" s="8"/>
    </row>
    <row r="9" spans="1:11" x14ac:dyDescent="0.25">
      <c r="A9" s="9" t="s">
        <v>920</v>
      </c>
      <c r="B9" s="10" t="s">
        <v>29</v>
      </c>
      <c r="C9" s="11">
        <v>-1101000</v>
      </c>
      <c r="D9" s="11">
        <v>-470675</v>
      </c>
      <c r="E9" s="11">
        <v>-470675</v>
      </c>
      <c r="F9" s="11">
        <v>-630325</v>
      </c>
      <c r="G9" s="11">
        <v>42.74</v>
      </c>
      <c r="H9" s="13"/>
      <c r="I9" s="11">
        <f>C9+H9</f>
        <v>-1101000</v>
      </c>
      <c r="J9" s="11">
        <v>0</v>
      </c>
      <c r="K9" s="11">
        <f>J9*6/100+J9</f>
        <v>0</v>
      </c>
    </row>
    <row r="10" spans="1:11" x14ac:dyDescent="0.25">
      <c r="A10" s="9"/>
      <c r="B10" s="10"/>
      <c r="C10" s="11"/>
      <c r="D10" s="11"/>
      <c r="E10" s="11"/>
      <c r="F10" s="11"/>
      <c r="G10" s="11"/>
      <c r="H10" s="13"/>
      <c r="I10" s="11">
        <f t="shared" ref="I10:I73" si="0">C10+H10</f>
        <v>0</v>
      </c>
      <c r="J10" s="11">
        <f t="shared" ref="J10:K10" si="1">I10*6/100+I10</f>
        <v>0</v>
      </c>
      <c r="K10" s="11">
        <f t="shared" si="1"/>
        <v>0</v>
      </c>
    </row>
    <row r="11" spans="1:11" x14ac:dyDescent="0.25">
      <c r="A11" s="5"/>
      <c r="B11" s="6" t="s">
        <v>33</v>
      </c>
      <c r="C11" s="7">
        <v>-1101000</v>
      </c>
      <c r="D11" s="7">
        <v>-470675</v>
      </c>
      <c r="E11" s="7">
        <v>-470675</v>
      </c>
      <c r="F11" s="7">
        <v>-630325</v>
      </c>
      <c r="G11" s="7">
        <v>42.74</v>
      </c>
      <c r="H11" s="13">
        <f>H9</f>
        <v>0</v>
      </c>
      <c r="I11" s="11">
        <f t="shared" si="0"/>
        <v>-1101000</v>
      </c>
      <c r="J11" s="11">
        <f>J9</f>
        <v>0</v>
      </c>
      <c r="K11" s="11">
        <f t="shared" ref="K11" si="2">J11*6/100+J11</f>
        <v>0</v>
      </c>
    </row>
    <row r="12" spans="1:11" x14ac:dyDescent="0.25">
      <c r="A12" s="5"/>
      <c r="B12" s="6"/>
      <c r="C12" s="7"/>
      <c r="D12" s="7"/>
      <c r="E12" s="7"/>
      <c r="F12" s="7"/>
      <c r="G12" s="7"/>
      <c r="H12" s="13"/>
      <c r="I12" s="11">
        <f t="shared" si="0"/>
        <v>0</v>
      </c>
      <c r="J12" s="11">
        <f t="shared" ref="J12:K12" si="3">I12*6/100+I12</f>
        <v>0</v>
      </c>
      <c r="K12" s="11">
        <f t="shared" si="3"/>
        <v>0</v>
      </c>
    </row>
    <row r="13" spans="1:11" x14ac:dyDescent="0.25">
      <c r="A13" s="5"/>
      <c r="B13" s="6" t="s">
        <v>37</v>
      </c>
      <c r="C13" s="7">
        <v>-1101000</v>
      </c>
      <c r="D13" s="7">
        <v>-470675</v>
      </c>
      <c r="E13" s="7">
        <v>-470675</v>
      </c>
      <c r="F13" s="7">
        <v>-630325</v>
      </c>
      <c r="G13" s="7">
        <v>42.74</v>
      </c>
      <c r="H13" s="13">
        <f>H11</f>
        <v>0</v>
      </c>
      <c r="I13" s="11">
        <f t="shared" si="0"/>
        <v>-1101000</v>
      </c>
      <c r="J13" s="11">
        <f>J11</f>
        <v>0</v>
      </c>
      <c r="K13" s="11">
        <f t="shared" ref="K13" si="4">J13*6/100+J13</f>
        <v>0</v>
      </c>
    </row>
    <row r="14" spans="1:11" x14ac:dyDescent="0.25">
      <c r="A14" s="5"/>
      <c r="B14" s="6"/>
      <c r="C14" s="7"/>
      <c r="D14" s="7"/>
      <c r="E14" s="7"/>
      <c r="F14" s="7"/>
      <c r="G14" s="7"/>
      <c r="H14" s="13"/>
      <c r="I14" s="11">
        <f t="shared" si="0"/>
        <v>0</v>
      </c>
      <c r="J14" s="11">
        <f t="shared" ref="J14:K14" si="5">I14*6/100+I14</f>
        <v>0</v>
      </c>
      <c r="K14" s="11">
        <f t="shared" si="5"/>
        <v>0</v>
      </c>
    </row>
    <row r="15" spans="1:11" x14ac:dyDescent="0.25">
      <c r="A15" s="5"/>
      <c r="B15" s="6" t="s">
        <v>38</v>
      </c>
      <c r="C15" s="7">
        <v>-1101000</v>
      </c>
      <c r="D15" s="7">
        <v>-470675</v>
      </c>
      <c r="E15" s="7">
        <v>-470675</v>
      </c>
      <c r="F15" s="7">
        <v>-630325</v>
      </c>
      <c r="G15" s="7">
        <v>42.74</v>
      </c>
      <c r="H15" s="13">
        <f>H13</f>
        <v>0</v>
      </c>
      <c r="I15" s="11">
        <f t="shared" si="0"/>
        <v>-1101000</v>
      </c>
      <c r="J15" s="11">
        <f>J13</f>
        <v>0</v>
      </c>
      <c r="K15" s="11">
        <f t="shared" ref="K15" si="6">J15*6/100+J15</f>
        <v>0</v>
      </c>
    </row>
    <row r="16" spans="1:11" x14ac:dyDescent="0.25">
      <c r="A16" s="5"/>
      <c r="B16" s="6"/>
      <c r="C16" s="7"/>
      <c r="D16" s="7"/>
      <c r="E16" s="7"/>
      <c r="F16" s="7"/>
      <c r="G16" s="7"/>
      <c r="H16" s="13"/>
      <c r="I16" s="11">
        <f t="shared" si="0"/>
        <v>0</v>
      </c>
      <c r="J16" s="11">
        <f t="shared" ref="J16:K16" si="7">I16*6/100+I16</f>
        <v>0</v>
      </c>
      <c r="K16" s="11">
        <f t="shared" si="7"/>
        <v>0</v>
      </c>
    </row>
    <row r="17" spans="1:11" x14ac:dyDescent="0.25">
      <c r="A17" s="5"/>
      <c r="B17" s="6" t="s">
        <v>91</v>
      </c>
      <c r="C17" s="7">
        <v>-1101000</v>
      </c>
      <c r="D17" s="7">
        <v>-470675</v>
      </c>
      <c r="E17" s="7">
        <v>-470675</v>
      </c>
      <c r="F17" s="7">
        <v>-630325</v>
      </c>
      <c r="G17" s="7">
        <v>42.74</v>
      </c>
      <c r="H17" s="13">
        <f>H15</f>
        <v>0</v>
      </c>
      <c r="I17" s="11">
        <f t="shared" si="0"/>
        <v>-1101000</v>
      </c>
      <c r="J17" s="11">
        <f>J15</f>
        <v>0</v>
      </c>
      <c r="K17" s="11">
        <f t="shared" ref="K17" si="8">J17*6/100+J17</f>
        <v>0</v>
      </c>
    </row>
    <row r="18" spans="1:11" x14ac:dyDescent="0.25">
      <c r="A18" s="9"/>
      <c r="B18" s="10"/>
      <c r="C18" s="11"/>
      <c r="D18" s="11"/>
      <c r="E18" s="11"/>
      <c r="F18" s="11"/>
      <c r="G18" s="11"/>
      <c r="H18" s="13"/>
      <c r="I18" s="11">
        <f t="shared" si="0"/>
        <v>0</v>
      </c>
      <c r="J18" s="11">
        <f t="shared" ref="J18:K18" si="9">I18*6/100+I18</f>
        <v>0</v>
      </c>
      <c r="K18" s="11">
        <f t="shared" si="9"/>
        <v>0</v>
      </c>
    </row>
    <row r="19" spans="1:11" x14ac:dyDescent="0.25">
      <c r="A19" s="5"/>
      <c r="B19" s="6" t="s">
        <v>92</v>
      </c>
      <c r="C19" s="7"/>
      <c r="D19" s="7"/>
      <c r="E19" s="7"/>
      <c r="F19" s="7"/>
      <c r="G19" s="7"/>
      <c r="H19" s="13"/>
      <c r="I19" s="11">
        <f t="shared" si="0"/>
        <v>0</v>
      </c>
      <c r="J19" s="11">
        <f t="shared" ref="J19:K19" si="10">I19*6/100+I19</f>
        <v>0</v>
      </c>
      <c r="K19" s="11">
        <f t="shared" si="10"/>
        <v>0</v>
      </c>
    </row>
    <row r="20" spans="1:11" x14ac:dyDescent="0.25">
      <c r="A20" s="5"/>
      <c r="B20" s="6" t="s">
        <v>93</v>
      </c>
      <c r="C20" s="7"/>
      <c r="D20" s="7"/>
      <c r="E20" s="7"/>
      <c r="F20" s="7"/>
      <c r="G20" s="7"/>
      <c r="H20" s="13"/>
      <c r="I20" s="11">
        <f t="shared" si="0"/>
        <v>0</v>
      </c>
      <c r="J20" s="11">
        <f t="shared" ref="J20:K20" si="11">I20*6/100+I20</f>
        <v>0</v>
      </c>
      <c r="K20" s="11">
        <f t="shared" si="11"/>
        <v>0</v>
      </c>
    </row>
    <row r="21" spans="1:11" x14ac:dyDescent="0.25">
      <c r="A21" s="5"/>
      <c r="B21" s="6" t="s">
        <v>94</v>
      </c>
      <c r="C21" s="7"/>
      <c r="D21" s="7"/>
      <c r="E21" s="7"/>
      <c r="F21" s="7"/>
      <c r="G21" s="7"/>
      <c r="H21" s="13"/>
      <c r="I21" s="11">
        <f t="shared" si="0"/>
        <v>0</v>
      </c>
      <c r="J21" s="11">
        <f t="shared" ref="J21:K21" si="12">I21*6/100+I21</f>
        <v>0</v>
      </c>
      <c r="K21" s="11">
        <f t="shared" si="12"/>
        <v>0</v>
      </c>
    </row>
    <row r="22" spans="1:11" x14ac:dyDescent="0.25">
      <c r="A22" s="5"/>
      <c r="B22" s="6" t="s">
        <v>95</v>
      </c>
      <c r="C22" s="7"/>
      <c r="D22" s="7"/>
      <c r="E22" s="7"/>
      <c r="F22" s="7"/>
      <c r="G22" s="7"/>
      <c r="H22" s="13"/>
      <c r="I22" s="11">
        <f t="shared" si="0"/>
        <v>0</v>
      </c>
      <c r="J22" s="11">
        <f t="shared" ref="J22:K22" si="13">I22*6/100+I22</f>
        <v>0</v>
      </c>
      <c r="K22" s="11">
        <f t="shared" si="13"/>
        <v>0</v>
      </c>
    </row>
    <row r="23" spans="1:11" x14ac:dyDescent="0.25">
      <c r="A23" s="5"/>
      <c r="B23" s="6" t="s">
        <v>121</v>
      </c>
      <c r="C23" s="7"/>
      <c r="D23" s="7"/>
      <c r="E23" s="7"/>
      <c r="F23" s="7"/>
      <c r="G23" s="7"/>
      <c r="H23" s="13"/>
      <c r="I23" s="11">
        <f t="shared" si="0"/>
        <v>0</v>
      </c>
      <c r="J23" s="11">
        <f t="shared" ref="J23:K23" si="14">I23*6/100+I23</f>
        <v>0</v>
      </c>
      <c r="K23" s="11">
        <f t="shared" si="14"/>
        <v>0</v>
      </c>
    </row>
    <row r="24" spans="1:11" x14ac:dyDescent="0.25">
      <c r="A24" s="5"/>
      <c r="B24" s="6"/>
      <c r="C24" s="7"/>
      <c r="D24" s="7"/>
      <c r="E24" s="7"/>
      <c r="F24" s="7"/>
      <c r="G24" s="7"/>
      <c r="H24" s="13"/>
      <c r="I24" s="11">
        <f t="shared" si="0"/>
        <v>0</v>
      </c>
      <c r="J24" s="11">
        <f t="shared" ref="J24:K24" si="15">I24*6/100+I24</f>
        <v>0</v>
      </c>
      <c r="K24" s="11">
        <f t="shared" si="15"/>
        <v>0</v>
      </c>
    </row>
    <row r="25" spans="1:11" x14ac:dyDescent="0.25">
      <c r="A25" s="9" t="s">
        <v>921</v>
      </c>
      <c r="B25" s="10" t="s">
        <v>122</v>
      </c>
      <c r="C25" s="11">
        <v>1119328</v>
      </c>
      <c r="D25" s="11">
        <v>69219.570000000007</v>
      </c>
      <c r="E25" s="11">
        <v>207658.71</v>
      </c>
      <c r="F25" s="11">
        <v>911669.29</v>
      </c>
      <c r="G25" s="11">
        <v>18.55</v>
      </c>
      <c r="H25" s="13">
        <f>-29998</f>
        <v>-29998</v>
      </c>
      <c r="I25" s="11">
        <f t="shared" si="0"/>
        <v>1089330</v>
      </c>
      <c r="J25" s="11">
        <f t="shared" ref="J25:K25" si="16">I25*6/100+I25</f>
        <v>1154689.8</v>
      </c>
      <c r="K25" s="11">
        <f t="shared" si="16"/>
        <v>1223971.1880000001</v>
      </c>
    </row>
    <row r="26" spans="1:11" x14ac:dyDescent="0.25">
      <c r="A26" s="9" t="s">
        <v>922</v>
      </c>
      <c r="B26" s="10" t="s">
        <v>123</v>
      </c>
      <c r="C26" s="11">
        <v>0</v>
      </c>
      <c r="D26" s="11">
        <v>3333.33</v>
      </c>
      <c r="E26" s="11">
        <v>9999.99</v>
      </c>
      <c r="F26" s="11">
        <v>-9999.99</v>
      </c>
      <c r="G26" s="11">
        <v>0</v>
      </c>
      <c r="H26" s="13">
        <f>3333*6+10000</f>
        <v>29998</v>
      </c>
      <c r="I26" s="11">
        <f t="shared" si="0"/>
        <v>29998</v>
      </c>
      <c r="J26" s="11">
        <f t="shared" ref="J26:K26" si="17">I26*6/100+I26</f>
        <v>31797.88</v>
      </c>
      <c r="K26" s="11">
        <f t="shared" si="17"/>
        <v>33705.752800000002</v>
      </c>
    </row>
    <row r="27" spans="1:11" x14ac:dyDescent="0.25">
      <c r="A27" s="9"/>
      <c r="B27" s="10"/>
      <c r="C27" s="11"/>
      <c r="D27" s="11"/>
      <c r="E27" s="11"/>
      <c r="F27" s="11"/>
      <c r="G27" s="11"/>
      <c r="H27" s="13"/>
      <c r="I27" s="11">
        <f t="shared" si="0"/>
        <v>0</v>
      </c>
      <c r="J27" s="11">
        <f t="shared" ref="J27:K27" si="18">I27*6/100+I27</f>
        <v>0</v>
      </c>
      <c r="K27" s="11">
        <f t="shared" si="18"/>
        <v>0</v>
      </c>
    </row>
    <row r="28" spans="1:11" x14ac:dyDescent="0.25">
      <c r="A28" s="5"/>
      <c r="B28" s="6" t="s">
        <v>124</v>
      </c>
      <c r="C28" s="7">
        <f>SUM(C25:C27)</f>
        <v>1119328</v>
      </c>
      <c r="D28" s="7">
        <f t="shared" ref="D28:F28" si="19">SUM(D25:D27)</f>
        <v>72552.900000000009</v>
      </c>
      <c r="E28" s="7">
        <f t="shared" si="19"/>
        <v>217658.69999999998</v>
      </c>
      <c r="F28" s="7">
        <f t="shared" si="19"/>
        <v>901669.3</v>
      </c>
      <c r="G28" s="7">
        <v>19.440000000000001</v>
      </c>
      <c r="H28" s="7">
        <f>SUM(H25:H27)</f>
        <v>0</v>
      </c>
      <c r="I28" s="11">
        <f t="shared" si="0"/>
        <v>1119328</v>
      </c>
      <c r="J28" s="11">
        <f t="shared" ref="J28:K28" si="20">I28*6/100+I28</f>
        <v>1186487.68</v>
      </c>
      <c r="K28" s="11">
        <f t="shared" si="20"/>
        <v>1257676.9408</v>
      </c>
    </row>
    <row r="29" spans="1:11" x14ac:dyDescent="0.25">
      <c r="A29" s="5"/>
      <c r="B29" s="6"/>
      <c r="C29" s="7"/>
      <c r="D29" s="7"/>
      <c r="E29" s="7"/>
      <c r="F29" s="7"/>
      <c r="G29" s="7"/>
      <c r="H29" s="13"/>
      <c r="I29" s="11">
        <f t="shared" si="0"/>
        <v>0</v>
      </c>
      <c r="J29" s="11">
        <f t="shared" ref="J29:K29" si="21">I29*6/100+I29</f>
        <v>0</v>
      </c>
      <c r="K29" s="11">
        <f t="shared" si="21"/>
        <v>0</v>
      </c>
    </row>
    <row r="30" spans="1:11" x14ac:dyDescent="0.25">
      <c r="A30" s="5"/>
      <c r="B30" s="6" t="s">
        <v>125</v>
      </c>
      <c r="C30" s="7">
        <v>1119328</v>
      </c>
      <c r="D30" s="7">
        <v>72552.899999999994</v>
      </c>
      <c r="E30" s="7">
        <v>217658.7</v>
      </c>
      <c r="F30" s="7">
        <v>901669.3</v>
      </c>
      <c r="G30" s="7">
        <v>19.440000000000001</v>
      </c>
      <c r="H30" s="13">
        <f>H28</f>
        <v>0</v>
      </c>
      <c r="I30" s="11">
        <f t="shared" si="0"/>
        <v>1119328</v>
      </c>
      <c r="J30" s="11">
        <f t="shared" ref="J30:K30" si="22">I30*6/100+I30</f>
        <v>1186487.68</v>
      </c>
      <c r="K30" s="11">
        <f t="shared" si="22"/>
        <v>1257676.9408</v>
      </c>
    </row>
    <row r="31" spans="1:11" x14ac:dyDescent="0.25">
      <c r="A31" s="5"/>
      <c r="B31" s="6"/>
      <c r="C31" s="7"/>
      <c r="D31" s="7"/>
      <c r="E31" s="7"/>
      <c r="F31" s="7"/>
      <c r="G31" s="7"/>
      <c r="H31" s="13"/>
      <c r="I31" s="11">
        <f t="shared" si="0"/>
        <v>0</v>
      </c>
      <c r="J31" s="11">
        <f t="shared" ref="J31:K31" si="23">I31*6/100+I31</f>
        <v>0</v>
      </c>
      <c r="K31" s="11">
        <f t="shared" si="23"/>
        <v>0</v>
      </c>
    </row>
    <row r="32" spans="1:11" x14ac:dyDescent="0.25">
      <c r="A32" s="5"/>
      <c r="B32" s="6" t="s">
        <v>127</v>
      </c>
      <c r="C32" s="7">
        <v>1119328</v>
      </c>
      <c r="D32" s="7">
        <v>72552.899999999994</v>
      </c>
      <c r="E32" s="7">
        <v>217658.7</v>
      </c>
      <c r="F32" s="7">
        <v>901669.3</v>
      </c>
      <c r="G32" s="7">
        <v>19.440000000000001</v>
      </c>
      <c r="H32" s="13">
        <f>H30</f>
        <v>0</v>
      </c>
      <c r="I32" s="11">
        <f t="shared" si="0"/>
        <v>1119328</v>
      </c>
      <c r="J32" s="11">
        <f t="shared" ref="J32:K32" si="24">I32*6/100+I32</f>
        <v>1186487.68</v>
      </c>
      <c r="K32" s="11">
        <f t="shared" si="24"/>
        <v>1257676.9408</v>
      </c>
    </row>
    <row r="33" spans="1:11" x14ac:dyDescent="0.25">
      <c r="A33" s="5"/>
      <c r="B33" s="6" t="s">
        <v>128</v>
      </c>
      <c r="C33" s="7"/>
      <c r="D33" s="7"/>
      <c r="E33" s="7"/>
      <c r="F33" s="7"/>
      <c r="G33" s="7"/>
      <c r="H33" s="13"/>
      <c r="I33" s="11">
        <f t="shared" si="0"/>
        <v>0</v>
      </c>
      <c r="J33" s="11">
        <f t="shared" ref="J33:K33" si="25">I33*6/100+I33</f>
        <v>0</v>
      </c>
      <c r="K33" s="11">
        <f t="shared" si="25"/>
        <v>0</v>
      </c>
    </row>
    <row r="34" spans="1:11" x14ac:dyDescent="0.25">
      <c r="A34" s="5"/>
      <c r="B34" s="6" t="s">
        <v>129</v>
      </c>
      <c r="C34" s="7"/>
      <c r="D34" s="7"/>
      <c r="E34" s="7"/>
      <c r="F34" s="7"/>
      <c r="G34" s="7"/>
      <c r="H34" s="13"/>
      <c r="I34" s="11">
        <f t="shared" si="0"/>
        <v>0</v>
      </c>
      <c r="J34" s="11">
        <f t="shared" ref="J34:K34" si="26">I34*6/100+I34</f>
        <v>0</v>
      </c>
      <c r="K34" s="11">
        <f t="shared" si="26"/>
        <v>0</v>
      </c>
    </row>
    <row r="35" spans="1:11" x14ac:dyDescent="0.25">
      <c r="A35" s="9"/>
      <c r="B35" s="10"/>
      <c r="C35" s="11"/>
      <c r="D35" s="11"/>
      <c r="E35" s="11"/>
      <c r="F35" s="11"/>
      <c r="G35" s="11"/>
      <c r="H35" s="13"/>
      <c r="I35" s="11">
        <f t="shared" si="0"/>
        <v>0</v>
      </c>
      <c r="J35" s="11">
        <f t="shared" ref="J35:K35" si="27">I35*6/100+I35</f>
        <v>0</v>
      </c>
      <c r="K35" s="11">
        <f t="shared" si="27"/>
        <v>0</v>
      </c>
    </row>
    <row r="36" spans="1:11" x14ac:dyDescent="0.25">
      <c r="A36" s="9" t="s">
        <v>923</v>
      </c>
      <c r="B36" s="10" t="s">
        <v>130</v>
      </c>
      <c r="C36" s="11">
        <v>194209</v>
      </c>
      <c r="D36" s="11">
        <v>16797.240000000002</v>
      </c>
      <c r="E36" s="11">
        <v>99602.43</v>
      </c>
      <c r="F36" s="11">
        <v>94606.57</v>
      </c>
      <c r="G36" s="11">
        <v>51.28</v>
      </c>
      <c r="H36" s="13"/>
      <c r="I36" s="11">
        <f t="shared" si="0"/>
        <v>194209</v>
      </c>
      <c r="J36" s="11">
        <f t="shared" ref="J36:K36" si="28">I36*6/100+I36</f>
        <v>205861.54</v>
      </c>
      <c r="K36" s="11">
        <f t="shared" si="28"/>
        <v>218213.23240000001</v>
      </c>
    </row>
    <row r="37" spans="1:11" x14ac:dyDescent="0.25">
      <c r="A37" s="9" t="s">
        <v>924</v>
      </c>
      <c r="B37" s="10" t="s">
        <v>131</v>
      </c>
      <c r="C37" s="11">
        <v>24429</v>
      </c>
      <c r="D37" s="11">
        <v>0</v>
      </c>
      <c r="E37" s="11">
        <v>16403.57</v>
      </c>
      <c r="F37" s="11">
        <v>8025.43</v>
      </c>
      <c r="G37" s="11">
        <v>67.14</v>
      </c>
      <c r="H37" s="13"/>
      <c r="I37" s="11">
        <f t="shared" si="0"/>
        <v>24429</v>
      </c>
      <c r="J37" s="11">
        <f t="shared" ref="J37:K37" si="29">I37*6/100+I37</f>
        <v>25894.74</v>
      </c>
      <c r="K37" s="11">
        <f t="shared" si="29"/>
        <v>27448.424400000004</v>
      </c>
    </row>
    <row r="38" spans="1:11" x14ac:dyDescent="0.25">
      <c r="A38" s="9" t="s">
        <v>925</v>
      </c>
      <c r="B38" s="10" t="s">
        <v>135</v>
      </c>
      <c r="C38" s="11">
        <v>6384</v>
      </c>
      <c r="D38" s="11">
        <v>0</v>
      </c>
      <c r="E38" s="11">
        <v>0</v>
      </c>
      <c r="F38" s="11">
        <v>6384</v>
      </c>
      <c r="G38" s="11">
        <v>0</v>
      </c>
      <c r="H38" s="13"/>
      <c r="I38" s="11">
        <f t="shared" si="0"/>
        <v>6384</v>
      </c>
      <c r="J38" s="11">
        <f t="shared" ref="J38:K38" si="30">I38*6/100+I38</f>
        <v>6767.04</v>
      </c>
      <c r="K38" s="11">
        <f t="shared" si="30"/>
        <v>7173.0623999999998</v>
      </c>
    </row>
    <row r="39" spans="1:11" x14ac:dyDescent="0.25">
      <c r="A39" s="9" t="s">
        <v>926</v>
      </c>
      <c r="B39" s="10" t="s">
        <v>137</v>
      </c>
      <c r="C39" s="11">
        <v>34168</v>
      </c>
      <c r="D39" s="11">
        <v>0</v>
      </c>
      <c r="E39" s="11">
        <v>0</v>
      </c>
      <c r="F39" s="11">
        <v>34168</v>
      </c>
      <c r="G39" s="11">
        <v>0</v>
      </c>
      <c r="H39" s="13"/>
      <c r="I39" s="11">
        <f t="shared" si="0"/>
        <v>34168</v>
      </c>
      <c r="J39" s="11">
        <f t="shared" ref="J39:K39" si="31">I39*6/100+I39</f>
        <v>36218.080000000002</v>
      </c>
      <c r="K39" s="11">
        <f t="shared" si="31"/>
        <v>38391.164799999999</v>
      </c>
    </row>
    <row r="40" spans="1:11" x14ac:dyDescent="0.25">
      <c r="A40" s="9"/>
      <c r="B40" s="10"/>
      <c r="C40" s="11"/>
      <c r="D40" s="11"/>
      <c r="E40" s="11"/>
      <c r="F40" s="11"/>
      <c r="G40" s="11"/>
      <c r="H40" s="13"/>
      <c r="I40" s="11">
        <f t="shared" si="0"/>
        <v>0</v>
      </c>
      <c r="J40" s="11">
        <f t="shared" ref="J40:K40" si="32">I40*6/100+I40</f>
        <v>0</v>
      </c>
      <c r="K40" s="11">
        <f t="shared" si="32"/>
        <v>0</v>
      </c>
    </row>
    <row r="41" spans="1:11" x14ac:dyDescent="0.25">
      <c r="A41" s="5"/>
      <c r="B41" s="6" t="s">
        <v>143</v>
      </c>
      <c r="C41" s="7">
        <v>259190</v>
      </c>
      <c r="D41" s="7">
        <v>16797.240000000002</v>
      </c>
      <c r="E41" s="7">
        <v>116006</v>
      </c>
      <c r="F41" s="7">
        <v>143184</v>
      </c>
      <c r="G41" s="7">
        <v>44.75</v>
      </c>
      <c r="H41" s="13">
        <f>SUM(H36:H39)</f>
        <v>0</v>
      </c>
      <c r="I41" s="11">
        <f t="shared" si="0"/>
        <v>259190</v>
      </c>
      <c r="J41" s="11">
        <f t="shared" ref="J41:K41" si="33">I41*6/100+I41</f>
        <v>274741.40000000002</v>
      </c>
      <c r="K41" s="11">
        <f t="shared" si="33"/>
        <v>291225.88400000002</v>
      </c>
    </row>
    <row r="42" spans="1:11" x14ac:dyDescent="0.25">
      <c r="A42" s="5"/>
      <c r="B42" s="6"/>
      <c r="C42" s="7"/>
      <c r="D42" s="7"/>
      <c r="E42" s="7"/>
      <c r="F42" s="7"/>
      <c r="G42" s="7"/>
      <c r="H42" s="13"/>
      <c r="I42" s="11">
        <f t="shared" si="0"/>
        <v>0</v>
      </c>
      <c r="J42" s="11">
        <f t="shared" ref="J42:K42" si="34">I42*6/100+I42</f>
        <v>0</v>
      </c>
      <c r="K42" s="11">
        <f t="shared" si="34"/>
        <v>0</v>
      </c>
    </row>
    <row r="43" spans="1:11" x14ac:dyDescent="0.25">
      <c r="A43" s="5"/>
      <c r="B43" s="6" t="s">
        <v>144</v>
      </c>
      <c r="C43" s="7"/>
      <c r="D43" s="7"/>
      <c r="E43" s="7"/>
      <c r="F43" s="7"/>
      <c r="G43" s="7"/>
      <c r="H43" s="13"/>
      <c r="I43" s="11">
        <f t="shared" si="0"/>
        <v>0</v>
      </c>
      <c r="J43" s="11">
        <f t="shared" ref="J43:K43" si="35">I43*6/100+I43</f>
        <v>0</v>
      </c>
      <c r="K43" s="11">
        <f t="shared" si="35"/>
        <v>0</v>
      </c>
    </row>
    <row r="44" spans="1:11" x14ac:dyDescent="0.25">
      <c r="A44" s="5"/>
      <c r="B44" s="6"/>
      <c r="C44" s="7"/>
      <c r="D44" s="7"/>
      <c r="E44" s="7"/>
      <c r="F44" s="7"/>
      <c r="G44" s="7"/>
      <c r="H44" s="13"/>
      <c r="I44" s="11">
        <f t="shared" si="0"/>
        <v>0</v>
      </c>
      <c r="J44" s="11">
        <f t="shared" ref="J44:K44" si="36">I44*6/100+I44</f>
        <v>0</v>
      </c>
      <c r="K44" s="11">
        <f t="shared" si="36"/>
        <v>0</v>
      </c>
    </row>
    <row r="45" spans="1:11" x14ac:dyDescent="0.25">
      <c r="A45" s="9" t="s">
        <v>927</v>
      </c>
      <c r="B45" s="10" t="s">
        <v>145</v>
      </c>
      <c r="C45" s="11">
        <v>76</v>
      </c>
      <c r="D45" s="11">
        <v>8.75</v>
      </c>
      <c r="E45" s="11">
        <v>52.5</v>
      </c>
      <c r="F45" s="11">
        <v>23.5</v>
      </c>
      <c r="G45" s="11">
        <v>69.069999999999993</v>
      </c>
      <c r="H45" s="13"/>
      <c r="I45" s="11">
        <f t="shared" si="0"/>
        <v>76</v>
      </c>
      <c r="J45" s="11">
        <f t="shared" ref="J45:K45" si="37">I45*6/100+I45</f>
        <v>80.56</v>
      </c>
      <c r="K45" s="11">
        <f t="shared" si="37"/>
        <v>85.393600000000006</v>
      </c>
    </row>
    <row r="46" spans="1:11" x14ac:dyDescent="0.25">
      <c r="A46" s="9" t="s">
        <v>928</v>
      </c>
      <c r="B46" s="10" t="s">
        <v>146</v>
      </c>
      <c r="C46" s="11">
        <v>16797</v>
      </c>
      <c r="D46" s="11">
        <v>2028</v>
      </c>
      <c r="E46" s="11">
        <v>25716</v>
      </c>
      <c r="F46" s="11">
        <v>-8919</v>
      </c>
      <c r="G46" s="11">
        <v>153.09</v>
      </c>
      <c r="H46" s="13">
        <f>D46*6+10000</f>
        <v>22168</v>
      </c>
      <c r="I46" s="11">
        <f t="shared" si="0"/>
        <v>38965</v>
      </c>
      <c r="J46" s="11">
        <f t="shared" ref="J46:K46" si="38">I46*6/100+I46</f>
        <v>41302.9</v>
      </c>
      <c r="K46" s="11">
        <f t="shared" si="38"/>
        <v>43781.074000000001</v>
      </c>
    </row>
    <row r="47" spans="1:11" x14ac:dyDescent="0.25">
      <c r="A47" s="9" t="s">
        <v>929</v>
      </c>
      <c r="B47" s="10" t="s">
        <v>147</v>
      </c>
      <c r="C47" s="11">
        <v>42725</v>
      </c>
      <c r="D47" s="11">
        <v>3023.5</v>
      </c>
      <c r="E47" s="11">
        <v>17928.43</v>
      </c>
      <c r="F47" s="11">
        <v>24796.57</v>
      </c>
      <c r="G47" s="11">
        <v>41.96</v>
      </c>
      <c r="H47" s="13"/>
      <c r="I47" s="11">
        <f t="shared" si="0"/>
        <v>42725</v>
      </c>
      <c r="J47" s="11">
        <f t="shared" ref="J47:K47" si="39">I47*6/100+I47</f>
        <v>45288.5</v>
      </c>
      <c r="K47" s="11">
        <f t="shared" si="39"/>
        <v>48005.81</v>
      </c>
    </row>
    <row r="48" spans="1:11" x14ac:dyDescent="0.25">
      <c r="A48" s="9" t="s">
        <v>930</v>
      </c>
      <c r="B48" s="10" t="s">
        <v>148</v>
      </c>
      <c r="C48" s="11">
        <v>1541</v>
      </c>
      <c r="D48" s="11">
        <v>148.72</v>
      </c>
      <c r="E48" s="11">
        <v>892.32</v>
      </c>
      <c r="F48" s="11">
        <v>648.67999999999995</v>
      </c>
      <c r="G48" s="11">
        <v>57.9</v>
      </c>
      <c r="H48" s="13"/>
      <c r="I48" s="11">
        <f t="shared" si="0"/>
        <v>1541</v>
      </c>
      <c r="J48" s="11">
        <f t="shared" ref="J48:K48" si="40">I48*6/100+I48</f>
        <v>1633.46</v>
      </c>
      <c r="K48" s="11">
        <f t="shared" si="40"/>
        <v>1731.4675999999999</v>
      </c>
    </row>
    <row r="49" spans="1:11" x14ac:dyDescent="0.25">
      <c r="A49" s="9"/>
      <c r="B49" s="10"/>
      <c r="C49" s="11"/>
      <c r="D49" s="11"/>
      <c r="E49" s="11"/>
      <c r="F49" s="11"/>
      <c r="G49" s="11"/>
      <c r="H49" s="13"/>
      <c r="I49" s="11">
        <f t="shared" si="0"/>
        <v>0</v>
      </c>
      <c r="J49" s="11">
        <f t="shared" ref="J49:K49" si="41">I49*6/100+I49</f>
        <v>0</v>
      </c>
      <c r="K49" s="11">
        <f t="shared" si="41"/>
        <v>0</v>
      </c>
    </row>
    <row r="50" spans="1:11" x14ac:dyDescent="0.25">
      <c r="A50" s="5"/>
      <c r="B50" s="6" t="s">
        <v>149</v>
      </c>
      <c r="C50" s="7">
        <v>61139</v>
      </c>
      <c r="D50" s="7">
        <v>5208.97</v>
      </c>
      <c r="E50" s="7">
        <v>44589.25</v>
      </c>
      <c r="F50" s="7">
        <v>16549.75</v>
      </c>
      <c r="G50" s="7">
        <v>72.930000000000007</v>
      </c>
      <c r="H50" s="13">
        <f>SUM(H45:H48)</f>
        <v>22168</v>
      </c>
      <c r="I50" s="11">
        <f t="shared" si="0"/>
        <v>83307</v>
      </c>
      <c r="J50" s="11">
        <f t="shared" ref="J50:K50" si="42">I50*6/100+I50</f>
        <v>88305.42</v>
      </c>
      <c r="K50" s="11">
        <f t="shared" si="42"/>
        <v>93603.745200000005</v>
      </c>
    </row>
    <row r="51" spans="1:11" x14ac:dyDescent="0.25">
      <c r="A51" s="9"/>
      <c r="B51" s="10"/>
      <c r="C51" s="11"/>
      <c r="D51" s="11"/>
      <c r="E51" s="11"/>
      <c r="F51" s="11"/>
      <c r="G51" s="11"/>
      <c r="H51" s="13"/>
      <c r="I51" s="11">
        <f t="shared" si="0"/>
        <v>0</v>
      </c>
      <c r="J51" s="11">
        <f t="shared" ref="J51:K51" si="43">I51*6/100+I51</f>
        <v>0</v>
      </c>
      <c r="K51" s="11">
        <f t="shared" si="43"/>
        <v>0</v>
      </c>
    </row>
    <row r="52" spans="1:11" x14ac:dyDescent="0.25">
      <c r="A52" s="5"/>
      <c r="B52" s="6" t="s">
        <v>150</v>
      </c>
      <c r="C52" s="7"/>
      <c r="D52" s="7"/>
      <c r="E52" s="7"/>
      <c r="F52" s="7"/>
      <c r="G52" s="7"/>
      <c r="H52" s="13"/>
      <c r="I52" s="11">
        <f t="shared" si="0"/>
        <v>0</v>
      </c>
      <c r="J52" s="11">
        <f t="shared" ref="J52:K52" si="44">I52*6/100+I52</f>
        <v>0</v>
      </c>
      <c r="K52" s="11">
        <f t="shared" si="44"/>
        <v>0</v>
      </c>
    </row>
    <row r="53" spans="1:11" x14ac:dyDescent="0.25">
      <c r="A53" s="9"/>
      <c r="B53" s="10"/>
      <c r="C53" s="11"/>
      <c r="D53" s="11"/>
      <c r="E53" s="11"/>
      <c r="F53" s="11"/>
      <c r="G53" s="11"/>
      <c r="H53" s="13"/>
      <c r="I53" s="11">
        <f t="shared" si="0"/>
        <v>0</v>
      </c>
      <c r="J53" s="11">
        <f t="shared" ref="J53:K53" si="45">I53*6/100+I53</f>
        <v>0</v>
      </c>
      <c r="K53" s="11">
        <f t="shared" si="45"/>
        <v>0</v>
      </c>
    </row>
    <row r="54" spans="1:11" x14ac:dyDescent="0.25">
      <c r="A54" s="9" t="s">
        <v>931</v>
      </c>
      <c r="B54" s="10" t="s">
        <v>151</v>
      </c>
      <c r="C54" s="11">
        <v>1573</v>
      </c>
      <c r="D54" s="11">
        <v>0</v>
      </c>
      <c r="E54" s="11">
        <v>0</v>
      </c>
      <c r="F54" s="11">
        <v>1573</v>
      </c>
      <c r="G54" s="11">
        <v>0</v>
      </c>
      <c r="H54" s="13"/>
      <c r="I54" s="11">
        <f t="shared" si="0"/>
        <v>1573</v>
      </c>
      <c r="J54" s="11">
        <f t="shared" ref="J54:K54" si="46">I54*6/100+I54</f>
        <v>1667.38</v>
      </c>
      <c r="K54" s="11">
        <f t="shared" si="46"/>
        <v>1767.4228000000001</v>
      </c>
    </row>
    <row r="55" spans="1:11" x14ac:dyDescent="0.25">
      <c r="A55" s="9" t="s">
        <v>932</v>
      </c>
      <c r="B55" s="10" t="s">
        <v>152</v>
      </c>
      <c r="C55" s="11">
        <v>923</v>
      </c>
      <c r="D55" s="11">
        <v>0</v>
      </c>
      <c r="E55" s="11">
        <v>0</v>
      </c>
      <c r="F55" s="11">
        <v>923</v>
      </c>
      <c r="G55" s="11">
        <v>0</v>
      </c>
      <c r="H55" s="13"/>
      <c r="I55" s="11">
        <f t="shared" si="0"/>
        <v>923</v>
      </c>
      <c r="J55" s="11">
        <f t="shared" ref="J55:K55" si="47">I55*6/100+I55</f>
        <v>978.38</v>
      </c>
      <c r="K55" s="11">
        <f t="shared" si="47"/>
        <v>1037.0827999999999</v>
      </c>
    </row>
    <row r="56" spans="1:11" x14ac:dyDescent="0.25">
      <c r="A56" s="9" t="s">
        <v>933</v>
      </c>
      <c r="B56" s="10" t="s">
        <v>153</v>
      </c>
      <c r="C56" s="11">
        <v>2342</v>
      </c>
      <c r="D56" s="11">
        <v>0</v>
      </c>
      <c r="E56" s="11">
        <v>0</v>
      </c>
      <c r="F56" s="11">
        <v>2342</v>
      </c>
      <c r="G56" s="11">
        <v>0</v>
      </c>
      <c r="H56" s="13"/>
      <c r="I56" s="11">
        <f t="shared" si="0"/>
        <v>2342</v>
      </c>
      <c r="J56" s="11">
        <f t="shared" ref="J56:K56" si="48">I56*6/100+I56</f>
        <v>2482.52</v>
      </c>
      <c r="K56" s="11">
        <f t="shared" si="48"/>
        <v>2631.4712</v>
      </c>
    </row>
    <row r="57" spans="1:11" x14ac:dyDescent="0.25">
      <c r="A57" s="9"/>
      <c r="B57" s="10"/>
      <c r="C57" s="11"/>
      <c r="D57" s="11"/>
      <c r="E57" s="11"/>
      <c r="F57" s="11"/>
      <c r="G57" s="11"/>
      <c r="H57" s="13"/>
      <c r="I57" s="11">
        <f t="shared" si="0"/>
        <v>0</v>
      </c>
      <c r="J57" s="11">
        <f t="shared" ref="J57:K57" si="49">I57*6/100+I57</f>
        <v>0</v>
      </c>
      <c r="K57" s="11">
        <f t="shared" si="49"/>
        <v>0</v>
      </c>
    </row>
    <row r="58" spans="1:11" x14ac:dyDescent="0.25">
      <c r="A58" s="5"/>
      <c r="B58" s="6" t="s">
        <v>154</v>
      </c>
      <c r="C58" s="7">
        <v>4838</v>
      </c>
      <c r="D58" s="7">
        <v>0</v>
      </c>
      <c r="E58" s="7">
        <v>0</v>
      </c>
      <c r="F58" s="7">
        <v>4838</v>
      </c>
      <c r="G58" s="7">
        <v>0</v>
      </c>
      <c r="H58" s="13">
        <f>SUM(H54:H56)</f>
        <v>0</v>
      </c>
      <c r="I58" s="11">
        <f t="shared" si="0"/>
        <v>4838</v>
      </c>
      <c r="J58" s="11">
        <f t="shared" ref="J58:K58" si="50">I58*6/100+I58</f>
        <v>5128.28</v>
      </c>
      <c r="K58" s="11">
        <f t="shared" si="50"/>
        <v>5435.9767999999995</v>
      </c>
    </row>
    <row r="59" spans="1:11" x14ac:dyDescent="0.25">
      <c r="A59" s="9"/>
      <c r="B59" s="10"/>
      <c r="C59" s="11"/>
      <c r="D59" s="11"/>
      <c r="E59" s="11"/>
      <c r="F59" s="11"/>
      <c r="G59" s="11"/>
      <c r="H59" s="13"/>
      <c r="I59" s="11">
        <f t="shared" si="0"/>
        <v>0</v>
      </c>
      <c r="J59" s="11">
        <f t="shared" ref="J59:K59" si="51">I59*6/100+I59</f>
        <v>0</v>
      </c>
      <c r="K59" s="11">
        <f t="shared" si="51"/>
        <v>0</v>
      </c>
    </row>
    <row r="60" spans="1:11" x14ac:dyDescent="0.25">
      <c r="A60" s="5"/>
      <c r="B60" s="6" t="s">
        <v>155</v>
      </c>
      <c r="C60" s="7">
        <v>325167</v>
      </c>
      <c r="D60" s="7">
        <v>22006.21</v>
      </c>
      <c r="E60" s="7">
        <v>160595.25</v>
      </c>
      <c r="F60" s="7">
        <v>164571.75</v>
      </c>
      <c r="G60" s="7">
        <v>49.38</v>
      </c>
      <c r="H60" s="13">
        <f>H41+H50+H58</f>
        <v>22168</v>
      </c>
      <c r="I60" s="11">
        <f t="shared" si="0"/>
        <v>347335</v>
      </c>
      <c r="J60" s="11">
        <f t="shared" ref="J60:K60" si="52">I60*6/100+I60</f>
        <v>368175.1</v>
      </c>
      <c r="K60" s="11">
        <f t="shared" si="52"/>
        <v>390265.60599999997</v>
      </c>
    </row>
    <row r="61" spans="1:11" x14ac:dyDescent="0.25">
      <c r="A61" s="5"/>
      <c r="B61" s="6"/>
      <c r="C61" s="7"/>
      <c r="D61" s="7"/>
      <c r="E61" s="7"/>
      <c r="F61" s="7"/>
      <c r="G61" s="7"/>
      <c r="H61" s="13"/>
      <c r="I61" s="11">
        <f t="shared" si="0"/>
        <v>0</v>
      </c>
      <c r="J61" s="11">
        <f t="shared" ref="J61:K61" si="53">I61*6/100+I61</f>
        <v>0</v>
      </c>
      <c r="K61" s="11">
        <f t="shared" si="53"/>
        <v>0</v>
      </c>
    </row>
    <row r="62" spans="1:11" x14ac:dyDescent="0.25">
      <c r="A62" s="5"/>
      <c r="B62" s="6" t="s">
        <v>156</v>
      </c>
      <c r="C62" s="7">
        <v>1444495</v>
      </c>
      <c r="D62" s="7">
        <v>94559.11</v>
      </c>
      <c r="E62" s="7">
        <v>378253.95</v>
      </c>
      <c r="F62" s="7">
        <v>1066241.05</v>
      </c>
      <c r="G62" s="7">
        <v>26.18</v>
      </c>
      <c r="H62" s="13">
        <f>H32+H60</f>
        <v>22168</v>
      </c>
      <c r="I62" s="11">
        <f t="shared" si="0"/>
        <v>1466663</v>
      </c>
      <c r="J62" s="11">
        <f t="shared" ref="J62:K62" si="54">I62*6/100+I62</f>
        <v>1554662.78</v>
      </c>
      <c r="K62" s="11">
        <f t="shared" si="54"/>
        <v>1647942.5468000001</v>
      </c>
    </row>
    <row r="63" spans="1:11" x14ac:dyDescent="0.25">
      <c r="A63" s="5"/>
      <c r="B63" s="6"/>
      <c r="C63" s="7"/>
      <c r="D63" s="7"/>
      <c r="E63" s="7"/>
      <c r="F63" s="7"/>
      <c r="G63" s="7"/>
      <c r="H63" s="13"/>
      <c r="I63" s="11">
        <f t="shared" si="0"/>
        <v>0</v>
      </c>
      <c r="J63" s="11">
        <f t="shared" ref="J63:K63" si="55">I63*6/100+I63</f>
        <v>0</v>
      </c>
      <c r="K63" s="11">
        <f t="shared" si="55"/>
        <v>0</v>
      </c>
    </row>
    <row r="64" spans="1:11" x14ac:dyDescent="0.25">
      <c r="A64" s="5"/>
      <c r="B64" s="6" t="s">
        <v>186</v>
      </c>
      <c r="C64" s="7"/>
      <c r="D64" s="7"/>
      <c r="E64" s="7"/>
      <c r="F64" s="7"/>
      <c r="G64" s="7"/>
      <c r="H64" s="13"/>
      <c r="I64" s="11">
        <f t="shared" si="0"/>
        <v>0</v>
      </c>
      <c r="J64" s="11">
        <f t="shared" ref="J64:K64" si="56">I64*6/100+I64</f>
        <v>0</v>
      </c>
      <c r="K64" s="11">
        <f t="shared" si="56"/>
        <v>0</v>
      </c>
    </row>
    <row r="65" spans="1:11" x14ac:dyDescent="0.25">
      <c r="A65" s="5"/>
      <c r="B65" s="6" t="s">
        <v>187</v>
      </c>
      <c r="C65" s="7"/>
      <c r="D65" s="7"/>
      <c r="E65" s="7"/>
      <c r="F65" s="7"/>
      <c r="G65" s="7"/>
      <c r="H65" s="13"/>
      <c r="I65" s="11">
        <f t="shared" si="0"/>
        <v>0</v>
      </c>
      <c r="J65" s="11">
        <f t="shared" ref="J65:K65" si="57">I65*6/100+I65</f>
        <v>0</v>
      </c>
      <c r="K65" s="11">
        <f t="shared" si="57"/>
        <v>0</v>
      </c>
    </row>
    <row r="66" spans="1:11" x14ac:dyDescent="0.25">
      <c r="A66" s="5"/>
      <c r="B66" s="6" t="s">
        <v>197</v>
      </c>
      <c r="C66" s="7"/>
      <c r="D66" s="7"/>
      <c r="E66" s="7"/>
      <c r="F66" s="7"/>
      <c r="G66" s="7"/>
      <c r="H66" s="13"/>
      <c r="I66" s="11">
        <f t="shared" si="0"/>
        <v>0</v>
      </c>
      <c r="J66" s="11">
        <f t="shared" ref="J66:K66" si="58">I66*6/100+I66</f>
        <v>0</v>
      </c>
      <c r="K66" s="11">
        <f t="shared" si="58"/>
        <v>0</v>
      </c>
    </row>
    <row r="67" spans="1:11" x14ac:dyDescent="0.25">
      <c r="A67" s="5"/>
      <c r="B67" s="6" t="s">
        <v>205</v>
      </c>
      <c r="C67" s="7"/>
      <c r="D67" s="7"/>
      <c r="E67" s="7"/>
      <c r="F67" s="7"/>
      <c r="G67" s="7"/>
      <c r="H67" s="13"/>
      <c r="I67" s="11">
        <f t="shared" si="0"/>
        <v>0</v>
      </c>
      <c r="J67" s="11">
        <f t="shared" ref="J67:K67" si="59">I67*6/100+I67</f>
        <v>0</v>
      </c>
      <c r="K67" s="11">
        <f t="shared" si="59"/>
        <v>0</v>
      </c>
    </row>
    <row r="68" spans="1:11" x14ac:dyDescent="0.25">
      <c r="A68" s="5"/>
      <c r="B68" s="6"/>
      <c r="C68" s="7"/>
      <c r="D68" s="7"/>
      <c r="E68" s="7"/>
      <c r="F68" s="7"/>
      <c r="G68" s="7"/>
      <c r="H68" s="13"/>
      <c r="I68" s="11">
        <f t="shared" si="0"/>
        <v>0</v>
      </c>
      <c r="J68" s="11">
        <f t="shared" ref="J68:K68" si="60">I68*6/100+I68</f>
        <v>0</v>
      </c>
      <c r="K68" s="11">
        <f t="shared" si="60"/>
        <v>0</v>
      </c>
    </row>
    <row r="69" spans="1:11" s="18" customFormat="1" x14ac:dyDescent="0.25">
      <c r="A69" s="15" t="s">
        <v>934</v>
      </c>
      <c r="B69" s="16" t="s">
        <v>212</v>
      </c>
      <c r="C69" s="17">
        <v>224078</v>
      </c>
      <c r="D69" s="17">
        <v>15498</v>
      </c>
      <c r="E69" s="17">
        <v>15498</v>
      </c>
      <c r="F69" s="17">
        <v>208580</v>
      </c>
      <c r="G69" s="17">
        <v>6.91</v>
      </c>
      <c r="H69" s="19">
        <f>'[2]community services'!$H$69</f>
        <v>-100000</v>
      </c>
      <c r="I69" s="17">
        <f t="shared" si="0"/>
        <v>124078</v>
      </c>
      <c r="J69" s="11">
        <f t="shared" ref="J69:K69" si="61">I69*6/100+I69</f>
        <v>131522.68</v>
      </c>
      <c r="K69" s="11">
        <f t="shared" si="61"/>
        <v>139414.04079999999</v>
      </c>
    </row>
    <row r="70" spans="1:11" x14ac:dyDescent="0.25">
      <c r="A70" s="9"/>
      <c r="B70" s="10"/>
      <c r="C70" s="11"/>
      <c r="D70" s="11"/>
      <c r="E70" s="11"/>
      <c r="F70" s="11"/>
      <c r="G70" s="11"/>
      <c r="H70" s="13"/>
      <c r="I70" s="11">
        <f t="shared" si="0"/>
        <v>0</v>
      </c>
      <c r="J70" s="11">
        <f t="shared" ref="J70:K70" si="62">I70*6/100+I70</f>
        <v>0</v>
      </c>
      <c r="K70" s="11">
        <f t="shared" si="62"/>
        <v>0</v>
      </c>
    </row>
    <row r="71" spans="1:11" x14ac:dyDescent="0.25">
      <c r="A71" s="5"/>
      <c r="B71" s="6" t="s">
        <v>216</v>
      </c>
      <c r="C71" s="7">
        <v>224078</v>
      </c>
      <c r="D71" s="7">
        <v>15498</v>
      </c>
      <c r="E71" s="7">
        <v>15498</v>
      </c>
      <c r="F71" s="7">
        <v>208580</v>
      </c>
      <c r="G71" s="7">
        <v>6.91</v>
      </c>
      <c r="H71" s="13">
        <f>H69</f>
        <v>-100000</v>
      </c>
      <c r="I71" s="11">
        <f t="shared" si="0"/>
        <v>124078</v>
      </c>
      <c r="J71" s="11">
        <f t="shared" ref="J71:K71" si="63">I71*6/100+I71</f>
        <v>131522.68</v>
      </c>
      <c r="K71" s="11">
        <f t="shared" si="63"/>
        <v>139414.04079999999</v>
      </c>
    </row>
    <row r="72" spans="1:11" x14ac:dyDescent="0.25">
      <c r="A72" s="5"/>
      <c r="B72" s="6"/>
      <c r="C72" s="7"/>
      <c r="D72" s="7"/>
      <c r="E72" s="7"/>
      <c r="F72" s="7"/>
      <c r="G72" s="7"/>
      <c r="H72" s="13"/>
      <c r="I72" s="11">
        <f t="shared" si="0"/>
        <v>0</v>
      </c>
      <c r="J72" s="11">
        <f t="shared" ref="J72:K72" si="64">I72*6/100+I72</f>
        <v>0</v>
      </c>
      <c r="K72" s="11">
        <f t="shared" si="64"/>
        <v>0</v>
      </c>
    </row>
    <row r="73" spans="1:11" x14ac:dyDescent="0.25">
      <c r="A73" s="5"/>
      <c r="B73" s="6" t="s">
        <v>217</v>
      </c>
      <c r="C73" s="7">
        <v>224078</v>
      </c>
      <c r="D73" s="7">
        <v>15498</v>
      </c>
      <c r="E73" s="7">
        <v>15498</v>
      </c>
      <c r="F73" s="7">
        <v>208580</v>
      </c>
      <c r="G73" s="7">
        <v>6.91</v>
      </c>
      <c r="H73" s="13">
        <f>H71</f>
        <v>-100000</v>
      </c>
      <c r="I73" s="11">
        <f t="shared" si="0"/>
        <v>124078</v>
      </c>
      <c r="J73" s="11">
        <f t="shared" ref="J73:K73" si="65">I73*6/100+I73</f>
        <v>131522.68</v>
      </c>
      <c r="K73" s="11">
        <f t="shared" si="65"/>
        <v>139414.04079999999</v>
      </c>
    </row>
    <row r="74" spans="1:11" x14ac:dyDescent="0.25">
      <c r="A74" s="5"/>
      <c r="B74" s="6"/>
      <c r="C74" s="7"/>
      <c r="D74" s="7"/>
      <c r="E74" s="7"/>
      <c r="F74" s="7"/>
      <c r="G74" s="7"/>
      <c r="H74" s="13"/>
      <c r="I74" s="11">
        <f t="shared" ref="I74:I137" si="66">C74+H74</f>
        <v>0</v>
      </c>
      <c r="J74" s="11">
        <f t="shared" ref="J74:K74" si="67">I74*6/100+I74</f>
        <v>0</v>
      </c>
      <c r="K74" s="11">
        <f t="shared" si="67"/>
        <v>0</v>
      </c>
    </row>
    <row r="75" spans="1:11" x14ac:dyDescent="0.25">
      <c r="A75" s="5"/>
      <c r="B75" s="6" t="s">
        <v>218</v>
      </c>
      <c r="C75" s="7"/>
      <c r="D75" s="7"/>
      <c r="E75" s="7"/>
      <c r="F75" s="7"/>
      <c r="G75" s="7"/>
      <c r="H75" s="13"/>
      <c r="I75" s="11">
        <f t="shared" si="66"/>
        <v>0</v>
      </c>
      <c r="J75" s="11">
        <f t="shared" ref="J75:K75" si="68">I75*6/100+I75</f>
        <v>0</v>
      </c>
      <c r="K75" s="11">
        <f t="shared" si="68"/>
        <v>0</v>
      </c>
    </row>
    <row r="76" spans="1:11" x14ac:dyDescent="0.25">
      <c r="A76" s="9"/>
      <c r="B76" s="10"/>
      <c r="C76" s="11"/>
      <c r="D76" s="11"/>
      <c r="E76" s="11"/>
      <c r="F76" s="11"/>
      <c r="G76" s="11"/>
      <c r="H76" s="13"/>
      <c r="I76" s="11">
        <f t="shared" si="66"/>
        <v>0</v>
      </c>
      <c r="J76" s="11">
        <f t="shared" ref="J76:K76" si="69">I76*6/100+I76</f>
        <v>0</v>
      </c>
      <c r="K76" s="11">
        <f t="shared" si="69"/>
        <v>0</v>
      </c>
    </row>
    <row r="77" spans="1:11" x14ac:dyDescent="0.25">
      <c r="A77" s="9" t="s">
        <v>935</v>
      </c>
      <c r="B77" s="10" t="s">
        <v>220</v>
      </c>
      <c r="C77" s="11">
        <v>54415</v>
      </c>
      <c r="D77" s="11">
        <v>0</v>
      </c>
      <c r="E77" s="11">
        <v>46086.96</v>
      </c>
      <c r="F77" s="11">
        <v>8328.0400000000009</v>
      </c>
      <c r="G77" s="11">
        <v>84.69</v>
      </c>
      <c r="H77" s="13"/>
      <c r="I77" s="11">
        <f t="shared" si="66"/>
        <v>54415</v>
      </c>
      <c r="J77" s="11">
        <f t="shared" ref="J77:K77" si="70">I77*6/100+I77</f>
        <v>57679.9</v>
      </c>
      <c r="K77" s="11">
        <f t="shared" si="70"/>
        <v>61140.694000000003</v>
      </c>
    </row>
    <row r="78" spans="1:11" x14ac:dyDescent="0.25">
      <c r="A78" s="9" t="s">
        <v>936</v>
      </c>
      <c r="B78" s="10" t="s">
        <v>231</v>
      </c>
      <c r="C78" s="11">
        <v>2000</v>
      </c>
      <c r="D78" s="11">
        <v>0</v>
      </c>
      <c r="E78" s="11">
        <v>0</v>
      </c>
      <c r="F78" s="11">
        <v>2000</v>
      </c>
      <c r="G78" s="11">
        <v>0</v>
      </c>
      <c r="H78" s="13"/>
      <c r="I78" s="11">
        <f t="shared" si="66"/>
        <v>2000</v>
      </c>
      <c r="J78" s="11">
        <f t="shared" ref="J78:K78" si="71">I78*6/100+I78</f>
        <v>2120</v>
      </c>
      <c r="K78" s="11">
        <f t="shared" si="71"/>
        <v>2247.1999999999998</v>
      </c>
    </row>
    <row r="79" spans="1:11" x14ac:dyDescent="0.25">
      <c r="A79" s="9" t="s">
        <v>937</v>
      </c>
      <c r="B79" s="10" t="s">
        <v>239</v>
      </c>
      <c r="C79" s="11">
        <v>2969</v>
      </c>
      <c r="D79" s="11">
        <v>0</v>
      </c>
      <c r="E79" s="11">
        <v>2521.7399999999998</v>
      </c>
      <c r="F79" s="11">
        <v>447.26</v>
      </c>
      <c r="G79" s="11">
        <v>84.93</v>
      </c>
      <c r="H79" s="13"/>
      <c r="I79" s="11">
        <f t="shared" si="66"/>
        <v>2969</v>
      </c>
      <c r="J79" s="11">
        <f t="shared" ref="J79:K79" si="72">I79*6/100+I79</f>
        <v>3147.14</v>
      </c>
      <c r="K79" s="11">
        <f t="shared" si="72"/>
        <v>3335.9683999999997</v>
      </c>
    </row>
    <row r="80" spans="1:11" x14ac:dyDescent="0.25">
      <c r="A80" s="9" t="s">
        <v>938</v>
      </c>
      <c r="B80" s="10" t="s">
        <v>243</v>
      </c>
      <c r="C80" s="11">
        <v>202210</v>
      </c>
      <c r="D80" s="11">
        <v>175.65</v>
      </c>
      <c r="E80" s="11">
        <v>1211.53</v>
      </c>
      <c r="F80" s="11">
        <v>200998.47</v>
      </c>
      <c r="G80" s="11">
        <v>0.59</v>
      </c>
      <c r="H80" s="13"/>
      <c r="I80" s="11">
        <f t="shared" si="66"/>
        <v>202210</v>
      </c>
      <c r="J80" s="11">
        <f t="shared" ref="J80:K80" si="73">I80*6/100+I80</f>
        <v>214342.6</v>
      </c>
      <c r="K80" s="11">
        <f t="shared" si="73"/>
        <v>227203.15600000002</v>
      </c>
    </row>
    <row r="81" spans="1:11" x14ac:dyDescent="0.25">
      <c r="A81" s="9" t="s">
        <v>939</v>
      </c>
      <c r="B81" s="10" t="s">
        <v>244</v>
      </c>
      <c r="C81" s="11">
        <v>322034</v>
      </c>
      <c r="D81" s="11">
        <v>0</v>
      </c>
      <c r="E81" s="11">
        <v>450</v>
      </c>
      <c r="F81" s="11">
        <v>321584</v>
      </c>
      <c r="G81" s="11">
        <v>0.13</v>
      </c>
      <c r="H81" s="13"/>
      <c r="I81" s="11">
        <f t="shared" si="66"/>
        <v>322034</v>
      </c>
      <c r="J81" s="11">
        <f t="shared" ref="J81:K81" si="74">I81*6/100+I81</f>
        <v>341356.04</v>
      </c>
      <c r="K81" s="11">
        <f t="shared" si="74"/>
        <v>361837.40239999996</v>
      </c>
    </row>
    <row r="82" spans="1:11" s="18" customFormat="1" x14ac:dyDescent="0.25">
      <c r="A82" s="15" t="s">
        <v>940</v>
      </c>
      <c r="B82" s="16" t="s">
        <v>244</v>
      </c>
      <c r="C82" s="17">
        <v>172199</v>
      </c>
      <c r="D82" s="17">
        <v>46622.33</v>
      </c>
      <c r="E82" s="17">
        <v>63235.03</v>
      </c>
      <c r="F82" s="17">
        <v>108963.97</v>
      </c>
      <c r="G82" s="17">
        <v>36.72</v>
      </c>
      <c r="H82" s="19">
        <f>'[2]community services'!$H$82</f>
        <v>110000</v>
      </c>
      <c r="I82" s="17">
        <f t="shared" si="66"/>
        <v>282199</v>
      </c>
      <c r="J82" s="11">
        <f t="shared" ref="J82:K82" si="75">I82*6/100+I82</f>
        <v>299130.94</v>
      </c>
      <c r="K82" s="11">
        <f t="shared" si="75"/>
        <v>317078.79639999999</v>
      </c>
    </row>
    <row r="83" spans="1:11" x14ac:dyDescent="0.25">
      <c r="A83" s="9" t="s">
        <v>941</v>
      </c>
      <c r="B83" s="10" t="s">
        <v>245</v>
      </c>
      <c r="C83" s="11">
        <v>24000</v>
      </c>
      <c r="D83" s="11">
        <v>19733.66</v>
      </c>
      <c r="E83" s="11">
        <v>19733.66</v>
      </c>
      <c r="F83" s="11">
        <v>4266.34</v>
      </c>
      <c r="G83" s="11">
        <v>82.22</v>
      </c>
      <c r="H83" s="13"/>
      <c r="I83" s="11">
        <f t="shared" si="66"/>
        <v>24000</v>
      </c>
      <c r="J83" s="11">
        <f t="shared" ref="J83:K83" si="76">I83*6/100+I83</f>
        <v>25440</v>
      </c>
      <c r="K83" s="11">
        <f t="shared" si="76"/>
        <v>26966.400000000001</v>
      </c>
    </row>
    <row r="84" spans="1:11" s="18" customFormat="1" x14ac:dyDescent="0.25">
      <c r="A84" s="15" t="s">
        <v>942</v>
      </c>
      <c r="B84" s="16" t="s">
        <v>248</v>
      </c>
      <c r="C84" s="17">
        <v>9174</v>
      </c>
      <c r="D84" s="17">
        <v>0</v>
      </c>
      <c r="E84" s="17">
        <v>0</v>
      </c>
      <c r="F84" s="17">
        <v>9174</v>
      </c>
      <c r="G84" s="17">
        <v>0</v>
      </c>
      <c r="H84" s="19">
        <f>'[2]community services'!$H$84</f>
        <v>10000</v>
      </c>
      <c r="I84" s="17">
        <f t="shared" si="66"/>
        <v>19174</v>
      </c>
      <c r="J84" s="11">
        <f t="shared" ref="J84:K84" si="77">I84*6/100+I84</f>
        <v>20324.439999999999</v>
      </c>
      <c r="K84" s="11">
        <f t="shared" si="77"/>
        <v>21543.9064</v>
      </c>
    </row>
    <row r="85" spans="1:11" x14ac:dyDescent="0.25">
      <c r="A85" s="9"/>
      <c r="B85" s="10"/>
      <c r="C85" s="11"/>
      <c r="D85" s="11"/>
      <c r="E85" s="11"/>
      <c r="F85" s="11"/>
      <c r="G85" s="11"/>
      <c r="H85" s="13"/>
      <c r="I85" s="11">
        <f t="shared" si="66"/>
        <v>0</v>
      </c>
      <c r="J85" s="11">
        <f t="shared" ref="J85:K85" si="78">I85*6/100+I85</f>
        <v>0</v>
      </c>
      <c r="K85" s="11">
        <f t="shared" si="78"/>
        <v>0</v>
      </c>
    </row>
    <row r="86" spans="1:11" x14ac:dyDescent="0.25">
      <c r="A86" s="5"/>
      <c r="B86" s="6" t="s">
        <v>250</v>
      </c>
      <c r="C86" s="7">
        <v>789001</v>
      </c>
      <c r="D86" s="7">
        <v>66531.64</v>
      </c>
      <c r="E86" s="7">
        <v>133238.92000000001</v>
      </c>
      <c r="F86" s="7">
        <v>655762.07999999996</v>
      </c>
      <c r="G86" s="7">
        <v>16.88</v>
      </c>
      <c r="H86" s="13">
        <f>SUM(H77:H84)</f>
        <v>120000</v>
      </c>
      <c r="I86" s="11">
        <f t="shared" si="66"/>
        <v>909001</v>
      </c>
      <c r="J86" s="11">
        <f t="shared" ref="J86:K86" si="79">I86*6/100+I86</f>
        <v>963541.06</v>
      </c>
      <c r="K86" s="11">
        <f t="shared" si="79"/>
        <v>1021353.5236000001</v>
      </c>
    </row>
    <row r="87" spans="1:11" x14ac:dyDescent="0.25">
      <c r="A87" s="5"/>
      <c r="B87" s="6"/>
      <c r="C87" s="7"/>
      <c r="D87" s="7"/>
      <c r="E87" s="7"/>
      <c r="F87" s="7"/>
      <c r="G87" s="7"/>
      <c r="H87" s="13"/>
      <c r="I87" s="11">
        <f t="shared" si="66"/>
        <v>0</v>
      </c>
      <c r="J87" s="11">
        <f t="shared" ref="J87:K87" si="80">I87*6/100+I87</f>
        <v>0</v>
      </c>
      <c r="K87" s="11">
        <f t="shared" si="80"/>
        <v>0</v>
      </c>
    </row>
    <row r="88" spans="1:11" x14ac:dyDescent="0.25">
      <c r="A88" s="5"/>
      <c r="B88" s="6" t="s">
        <v>251</v>
      </c>
      <c r="C88" s="7"/>
      <c r="D88" s="7"/>
      <c r="E88" s="7"/>
      <c r="F88" s="7"/>
      <c r="G88" s="7"/>
      <c r="H88" s="13"/>
      <c r="I88" s="11">
        <f t="shared" si="66"/>
        <v>0</v>
      </c>
      <c r="J88" s="11">
        <f t="shared" ref="J88:K88" si="81">I88*6/100+I88</f>
        <v>0</v>
      </c>
      <c r="K88" s="11">
        <f t="shared" si="81"/>
        <v>0</v>
      </c>
    </row>
    <row r="89" spans="1:11" x14ac:dyDescent="0.25">
      <c r="A89" s="9"/>
      <c r="B89" s="10"/>
      <c r="C89" s="11"/>
      <c r="D89" s="11"/>
      <c r="E89" s="11"/>
      <c r="F89" s="11"/>
      <c r="G89" s="11"/>
      <c r="H89" s="13"/>
      <c r="I89" s="11">
        <f t="shared" si="66"/>
        <v>0</v>
      </c>
      <c r="J89" s="11">
        <f t="shared" ref="J89:K89" si="82">I89*6/100+I89</f>
        <v>0</v>
      </c>
      <c r="K89" s="11">
        <f t="shared" si="82"/>
        <v>0</v>
      </c>
    </row>
    <row r="90" spans="1:11" s="18" customFormat="1" x14ac:dyDescent="0.25">
      <c r="A90" s="15" t="s">
        <v>943</v>
      </c>
      <c r="B90" s="16" t="s">
        <v>253</v>
      </c>
      <c r="C90" s="17">
        <v>227803</v>
      </c>
      <c r="D90" s="17">
        <v>25343.599999999999</v>
      </c>
      <c r="E90" s="17">
        <v>121633.68</v>
      </c>
      <c r="F90" s="17">
        <v>106169.32</v>
      </c>
      <c r="G90" s="17">
        <v>53.39</v>
      </c>
      <c r="H90" s="19">
        <f>'[2]community services'!$H$90</f>
        <v>40000</v>
      </c>
      <c r="I90" s="17">
        <f t="shared" si="66"/>
        <v>267803</v>
      </c>
      <c r="J90" s="11">
        <f t="shared" ref="J90:K90" si="83">I90*6/100+I90</f>
        <v>283871.18</v>
      </c>
      <c r="K90" s="11">
        <f t="shared" si="83"/>
        <v>300903.45079999999</v>
      </c>
    </row>
    <row r="91" spans="1:11" s="18" customFormat="1" x14ac:dyDescent="0.25">
      <c r="A91" s="15" t="s">
        <v>944</v>
      </c>
      <c r="B91" s="16" t="s">
        <v>254</v>
      </c>
      <c r="C91" s="17">
        <v>59380</v>
      </c>
      <c r="D91" s="17">
        <v>0</v>
      </c>
      <c r="E91" s="17">
        <v>28997.51</v>
      </c>
      <c r="F91" s="17">
        <v>30382.49</v>
      </c>
      <c r="G91" s="17">
        <v>48.83</v>
      </c>
      <c r="H91" s="19">
        <f>'[2]community services'!$H$91</f>
        <v>30000</v>
      </c>
      <c r="I91" s="17">
        <f t="shared" si="66"/>
        <v>89380</v>
      </c>
      <c r="J91" s="11">
        <f t="shared" ref="J91:K91" si="84">I91*6/100+I91</f>
        <v>94742.8</v>
      </c>
      <c r="K91" s="11">
        <f t="shared" si="84"/>
        <v>100427.368</v>
      </c>
    </row>
    <row r="92" spans="1:11" x14ac:dyDescent="0.25">
      <c r="A92" s="9"/>
      <c r="B92" s="10"/>
      <c r="C92" s="11"/>
      <c r="D92" s="11"/>
      <c r="E92" s="11"/>
      <c r="F92" s="11"/>
      <c r="G92" s="11"/>
      <c r="H92" s="13"/>
      <c r="I92" s="11">
        <f t="shared" si="66"/>
        <v>0</v>
      </c>
      <c r="J92" s="11">
        <f t="shared" ref="J92:K92" si="85">I92*6/100+I92</f>
        <v>0</v>
      </c>
      <c r="K92" s="11">
        <f t="shared" si="85"/>
        <v>0</v>
      </c>
    </row>
    <row r="93" spans="1:11" x14ac:dyDescent="0.25">
      <c r="A93" s="5"/>
      <c r="B93" s="6" t="s">
        <v>255</v>
      </c>
      <c r="C93" s="7">
        <v>287183</v>
      </c>
      <c r="D93" s="7">
        <v>25343.599999999999</v>
      </c>
      <c r="E93" s="7">
        <v>150631.19</v>
      </c>
      <c r="F93" s="7">
        <v>136551.81</v>
      </c>
      <c r="G93" s="7">
        <v>52.45</v>
      </c>
      <c r="H93" s="13">
        <f>SUM(H90:H91)</f>
        <v>70000</v>
      </c>
      <c r="I93" s="11">
        <f t="shared" si="66"/>
        <v>357183</v>
      </c>
      <c r="J93" s="11">
        <f t="shared" ref="J93:K93" si="86">I93*6/100+I93</f>
        <v>378613.98</v>
      </c>
      <c r="K93" s="11">
        <f t="shared" si="86"/>
        <v>401330.81880000001</v>
      </c>
    </row>
    <row r="94" spans="1:11" x14ac:dyDescent="0.25">
      <c r="A94" s="9"/>
      <c r="B94" s="10"/>
      <c r="C94" s="11"/>
      <c r="D94" s="11"/>
      <c r="E94" s="11"/>
      <c r="F94" s="11"/>
      <c r="G94" s="11"/>
      <c r="H94" s="13"/>
      <c r="I94" s="11">
        <f t="shared" si="66"/>
        <v>0</v>
      </c>
      <c r="J94" s="11">
        <f t="shared" ref="J94:K94" si="87">I94*6/100+I94</f>
        <v>0</v>
      </c>
      <c r="K94" s="11">
        <f t="shared" si="87"/>
        <v>0</v>
      </c>
    </row>
    <row r="95" spans="1:11" s="70" customFormat="1" x14ac:dyDescent="0.25">
      <c r="A95" s="5"/>
      <c r="B95" s="6" t="s">
        <v>266</v>
      </c>
      <c r="C95" s="7"/>
      <c r="D95" s="7"/>
      <c r="E95" s="7"/>
      <c r="F95" s="7"/>
      <c r="G95" s="7"/>
      <c r="H95" s="12"/>
      <c r="I95" s="7">
        <f t="shared" si="66"/>
        <v>0</v>
      </c>
      <c r="J95" s="11">
        <f t="shared" ref="J95:K95" si="88">I95*6/100+I95</f>
        <v>0</v>
      </c>
      <c r="K95" s="11">
        <f t="shared" si="88"/>
        <v>0</v>
      </c>
    </row>
    <row r="96" spans="1:11" x14ac:dyDescent="0.25">
      <c r="A96" s="9"/>
      <c r="B96" s="10"/>
      <c r="C96" s="11"/>
      <c r="D96" s="11"/>
      <c r="E96" s="11"/>
      <c r="F96" s="11"/>
      <c r="G96" s="11"/>
      <c r="H96" s="13"/>
      <c r="I96" s="11">
        <f t="shared" si="66"/>
        <v>0</v>
      </c>
      <c r="J96" s="11">
        <f t="shared" ref="J96:K96" si="89">I96*6/100+I96</f>
        <v>0</v>
      </c>
      <c r="K96" s="11">
        <f t="shared" si="89"/>
        <v>0</v>
      </c>
    </row>
    <row r="97" spans="1:11" x14ac:dyDescent="0.25">
      <c r="A97" s="9" t="s">
        <v>945</v>
      </c>
      <c r="B97" s="10" t="s">
        <v>267</v>
      </c>
      <c r="C97" s="11">
        <v>0</v>
      </c>
      <c r="D97" s="11">
        <v>0</v>
      </c>
      <c r="E97" s="11">
        <v>1635.55</v>
      </c>
      <c r="F97" s="11">
        <v>-1635.55</v>
      </c>
      <c r="G97" s="11">
        <v>0</v>
      </c>
      <c r="H97" s="13"/>
      <c r="I97" s="11">
        <f t="shared" si="66"/>
        <v>0</v>
      </c>
      <c r="J97" s="11">
        <f t="shared" ref="J97:K97" si="90">I97*6/100+I97</f>
        <v>0</v>
      </c>
      <c r="K97" s="11">
        <f t="shared" si="90"/>
        <v>0</v>
      </c>
    </row>
    <row r="98" spans="1:11" x14ac:dyDescent="0.25">
      <c r="A98" s="9" t="s">
        <v>946</v>
      </c>
      <c r="B98" s="10" t="s">
        <v>268</v>
      </c>
      <c r="C98" s="11">
        <v>3180</v>
      </c>
      <c r="D98" s="11">
        <v>1268.0899999999999</v>
      </c>
      <c r="E98" s="11">
        <v>4440.59</v>
      </c>
      <c r="F98" s="11">
        <v>-1260.5899999999999</v>
      </c>
      <c r="G98" s="11">
        <v>139.63999999999999</v>
      </c>
      <c r="H98" s="13"/>
      <c r="I98" s="11">
        <f t="shared" si="66"/>
        <v>3180</v>
      </c>
      <c r="J98" s="11">
        <f t="shared" ref="J98:K98" si="91">I98*6/100+I98</f>
        <v>3370.8</v>
      </c>
      <c r="K98" s="11">
        <f t="shared" si="91"/>
        <v>3573.0480000000002</v>
      </c>
    </row>
    <row r="99" spans="1:11" x14ac:dyDescent="0.25">
      <c r="A99" s="9" t="s">
        <v>947</v>
      </c>
      <c r="B99" s="10" t="s">
        <v>269</v>
      </c>
      <c r="C99" s="11">
        <v>18993</v>
      </c>
      <c r="D99" s="11">
        <v>2272.63</v>
      </c>
      <c r="E99" s="11">
        <v>7782.13</v>
      </c>
      <c r="F99" s="11">
        <v>11210.87</v>
      </c>
      <c r="G99" s="11">
        <v>40.97</v>
      </c>
      <c r="H99" s="13"/>
      <c r="I99" s="11">
        <f t="shared" si="66"/>
        <v>18993</v>
      </c>
      <c r="J99" s="11">
        <f t="shared" ref="J99:K99" si="92">I99*6/100+I99</f>
        <v>20132.580000000002</v>
      </c>
      <c r="K99" s="11">
        <f t="shared" si="92"/>
        <v>21340.534800000001</v>
      </c>
    </row>
    <row r="100" spans="1:11" x14ac:dyDescent="0.25">
      <c r="A100" s="9" t="s">
        <v>948</v>
      </c>
      <c r="B100" s="10" t="s">
        <v>272</v>
      </c>
      <c r="C100" s="11">
        <v>160959</v>
      </c>
      <c r="D100" s="11">
        <v>13857.26</v>
      </c>
      <c r="E100" s="11">
        <v>68493.34</v>
      </c>
      <c r="F100" s="11">
        <v>92465.66</v>
      </c>
      <c r="G100" s="11">
        <v>42.55</v>
      </c>
      <c r="H100" s="13"/>
      <c r="I100" s="11">
        <f t="shared" si="66"/>
        <v>160959</v>
      </c>
      <c r="J100" s="11">
        <f t="shared" ref="J100:K100" si="93">I100*6/100+I100</f>
        <v>170616.54</v>
      </c>
      <c r="K100" s="11">
        <f t="shared" si="93"/>
        <v>180853.5324</v>
      </c>
    </row>
    <row r="101" spans="1:11" x14ac:dyDescent="0.25">
      <c r="A101" s="9" t="s">
        <v>949</v>
      </c>
      <c r="B101" s="10" t="s">
        <v>273</v>
      </c>
      <c r="C101" s="11">
        <v>822030</v>
      </c>
      <c r="D101" s="11">
        <v>92491.11</v>
      </c>
      <c r="E101" s="11">
        <v>236762.01</v>
      </c>
      <c r="F101" s="11">
        <v>585267.99</v>
      </c>
      <c r="G101" s="11">
        <v>28.8</v>
      </c>
      <c r="H101" s="13"/>
      <c r="I101" s="11">
        <f t="shared" si="66"/>
        <v>822030</v>
      </c>
      <c r="J101" s="11">
        <f t="shared" ref="J101:K101" si="94">I101*6/100+I101</f>
        <v>871351.8</v>
      </c>
      <c r="K101" s="11">
        <f t="shared" si="94"/>
        <v>923632.90800000005</v>
      </c>
    </row>
    <row r="102" spans="1:11" x14ac:dyDescent="0.25">
      <c r="A102" s="9" t="s">
        <v>950</v>
      </c>
      <c r="B102" s="10" t="s">
        <v>274</v>
      </c>
      <c r="C102" s="11">
        <v>0</v>
      </c>
      <c r="D102" s="11">
        <v>430.01</v>
      </c>
      <c r="E102" s="11">
        <v>846.15</v>
      </c>
      <c r="F102" s="11">
        <v>-846.15</v>
      </c>
      <c r="G102" s="11">
        <v>0</v>
      </c>
      <c r="H102" s="13"/>
      <c r="I102" s="11">
        <f t="shared" si="66"/>
        <v>0</v>
      </c>
      <c r="J102" s="11">
        <f t="shared" ref="J102:K102" si="95">I102*6/100+I102</f>
        <v>0</v>
      </c>
      <c r="K102" s="11">
        <f t="shared" si="95"/>
        <v>0</v>
      </c>
    </row>
    <row r="103" spans="1:11" x14ac:dyDescent="0.25">
      <c r="A103" s="9" t="s">
        <v>951</v>
      </c>
      <c r="B103" s="10" t="s">
        <v>275</v>
      </c>
      <c r="C103" s="11">
        <v>5366</v>
      </c>
      <c r="D103" s="11">
        <v>0</v>
      </c>
      <c r="E103" s="11">
        <v>0</v>
      </c>
      <c r="F103" s="11">
        <v>5366</v>
      </c>
      <c r="G103" s="11">
        <v>0</v>
      </c>
      <c r="H103" s="13"/>
      <c r="I103" s="11">
        <f t="shared" si="66"/>
        <v>5366</v>
      </c>
      <c r="J103" s="11">
        <f t="shared" ref="J103:K103" si="96">I103*6/100+I103</f>
        <v>5687.96</v>
      </c>
      <c r="K103" s="11">
        <f t="shared" si="96"/>
        <v>6029.2376000000004</v>
      </c>
    </row>
    <row r="104" spans="1:11" x14ac:dyDescent="0.25">
      <c r="A104" s="9" t="s">
        <v>952</v>
      </c>
      <c r="B104" s="10" t="s">
        <v>276</v>
      </c>
      <c r="C104" s="11">
        <v>375749</v>
      </c>
      <c r="D104" s="11">
        <v>22206.67</v>
      </c>
      <c r="E104" s="11">
        <v>22740.97</v>
      </c>
      <c r="F104" s="11">
        <v>353008.03</v>
      </c>
      <c r="G104" s="11">
        <v>6.05</v>
      </c>
      <c r="H104" s="13"/>
      <c r="I104" s="11">
        <f t="shared" si="66"/>
        <v>375749</v>
      </c>
      <c r="J104" s="11">
        <f t="shared" ref="J104:K104" si="97">I104*6/100+I104</f>
        <v>398293.94</v>
      </c>
      <c r="K104" s="11">
        <f t="shared" si="97"/>
        <v>422191.57640000002</v>
      </c>
    </row>
    <row r="105" spans="1:11" x14ac:dyDescent="0.25">
      <c r="A105" s="9" t="s">
        <v>953</v>
      </c>
      <c r="B105" s="10" t="s">
        <v>279</v>
      </c>
      <c r="C105" s="11">
        <v>389141</v>
      </c>
      <c r="D105" s="11">
        <v>31179.66</v>
      </c>
      <c r="E105" s="11">
        <v>183725.33</v>
      </c>
      <c r="F105" s="11">
        <v>205415.67</v>
      </c>
      <c r="G105" s="11">
        <v>47.21</v>
      </c>
      <c r="H105" s="13"/>
      <c r="I105" s="11">
        <f t="shared" si="66"/>
        <v>389141</v>
      </c>
      <c r="J105" s="11">
        <f t="shared" ref="J105:K105" si="98">I105*6/100+I105</f>
        <v>412489.46</v>
      </c>
      <c r="K105" s="11">
        <f t="shared" si="98"/>
        <v>437238.82760000002</v>
      </c>
    </row>
    <row r="106" spans="1:11" x14ac:dyDescent="0.25">
      <c r="A106" s="9"/>
      <c r="B106" s="10"/>
      <c r="C106" s="11"/>
      <c r="D106" s="11"/>
      <c r="E106" s="11"/>
      <c r="F106" s="11"/>
      <c r="G106" s="11"/>
      <c r="H106" s="13"/>
      <c r="I106" s="11">
        <f t="shared" si="66"/>
        <v>0</v>
      </c>
      <c r="J106" s="11">
        <f t="shared" ref="J106:K106" si="99">I106*6/100+I106</f>
        <v>0</v>
      </c>
      <c r="K106" s="11">
        <f t="shared" si="99"/>
        <v>0</v>
      </c>
    </row>
    <row r="107" spans="1:11" x14ac:dyDescent="0.25">
      <c r="A107" s="5"/>
      <c r="B107" s="6" t="s">
        <v>280</v>
      </c>
      <c r="C107" s="7">
        <v>1775418</v>
      </c>
      <c r="D107" s="7">
        <v>163705.43</v>
      </c>
      <c r="E107" s="7">
        <v>526426.06999999995</v>
      </c>
      <c r="F107" s="7">
        <v>1248991.93</v>
      </c>
      <c r="G107" s="7">
        <v>29.65</v>
      </c>
      <c r="H107" s="13">
        <f>SUM(H97:H105)</f>
        <v>0</v>
      </c>
      <c r="I107" s="11">
        <f t="shared" si="66"/>
        <v>1775418</v>
      </c>
      <c r="J107" s="11">
        <f t="shared" ref="J107:K107" si="100">I107*6/100+I107</f>
        <v>1881943.08</v>
      </c>
      <c r="K107" s="11">
        <f t="shared" si="100"/>
        <v>1994859.6648000001</v>
      </c>
    </row>
    <row r="108" spans="1:11" x14ac:dyDescent="0.25">
      <c r="A108" s="9"/>
      <c r="B108" s="10"/>
      <c r="C108" s="11"/>
      <c r="D108" s="11"/>
      <c r="E108" s="11"/>
      <c r="F108" s="11"/>
      <c r="G108" s="11"/>
      <c r="H108" s="13"/>
      <c r="I108" s="11">
        <f t="shared" si="66"/>
        <v>0</v>
      </c>
      <c r="J108" s="11">
        <f t="shared" ref="J108:K108" si="101">I108*6/100+I108</f>
        <v>0</v>
      </c>
      <c r="K108" s="11">
        <f t="shared" si="101"/>
        <v>0</v>
      </c>
    </row>
    <row r="109" spans="1:11" x14ac:dyDescent="0.25">
      <c r="A109" s="5"/>
      <c r="B109" s="6" t="s">
        <v>281</v>
      </c>
      <c r="C109" s="7">
        <v>4520175</v>
      </c>
      <c r="D109" s="7">
        <v>365637.78</v>
      </c>
      <c r="E109" s="7">
        <v>1204048.1299999999</v>
      </c>
      <c r="F109" s="7">
        <v>3316126.87</v>
      </c>
      <c r="G109" s="7">
        <v>26.63</v>
      </c>
      <c r="H109" s="13">
        <f>H62+H73+H86+H93+H107</f>
        <v>112168</v>
      </c>
      <c r="I109" s="11">
        <f t="shared" si="66"/>
        <v>4632343</v>
      </c>
      <c r="J109" s="11">
        <f>J62+J73+J86+J93+J107</f>
        <v>4910283.58</v>
      </c>
      <c r="K109" s="11">
        <f>K62+K73+K86+K93+K107</f>
        <v>5204900.5948000001</v>
      </c>
    </row>
    <row r="110" spans="1:11" x14ac:dyDescent="0.25">
      <c r="A110" s="5"/>
      <c r="B110" s="6"/>
      <c r="C110" s="7"/>
      <c r="D110" s="7"/>
      <c r="E110" s="7"/>
      <c r="F110" s="7"/>
      <c r="G110" s="7"/>
      <c r="H110" s="13"/>
      <c r="I110" s="11">
        <f t="shared" si="66"/>
        <v>0</v>
      </c>
      <c r="J110" s="11">
        <f t="shared" ref="J110:K110" si="102">I110*6/100+I110</f>
        <v>0</v>
      </c>
      <c r="K110" s="11">
        <f t="shared" si="102"/>
        <v>0</v>
      </c>
    </row>
    <row r="111" spans="1:11" x14ac:dyDescent="0.25">
      <c r="A111" s="5"/>
      <c r="B111" s="6" t="s">
        <v>954</v>
      </c>
      <c r="C111" s="7"/>
      <c r="D111" s="7"/>
      <c r="E111" s="7"/>
      <c r="F111" s="7"/>
      <c r="G111" s="7"/>
      <c r="H111" s="13"/>
      <c r="I111" s="11">
        <f t="shared" si="66"/>
        <v>0</v>
      </c>
      <c r="J111" s="11">
        <f t="shared" ref="J111:K111" si="103">I111*6/100+I111</f>
        <v>0</v>
      </c>
      <c r="K111" s="11">
        <f t="shared" si="103"/>
        <v>0</v>
      </c>
    </row>
    <row r="112" spans="1:11" x14ac:dyDescent="0.25">
      <c r="A112" s="5"/>
      <c r="B112" s="6" t="s">
        <v>92</v>
      </c>
      <c r="C112" s="7"/>
      <c r="D112" s="7"/>
      <c r="E112" s="7"/>
      <c r="F112" s="7"/>
      <c r="G112" s="7"/>
      <c r="H112" s="13"/>
      <c r="I112" s="11">
        <f t="shared" si="66"/>
        <v>0</v>
      </c>
      <c r="J112" s="11">
        <f t="shared" ref="J112:K112" si="104">I112*6/100+I112</f>
        <v>0</v>
      </c>
      <c r="K112" s="11">
        <f t="shared" si="104"/>
        <v>0</v>
      </c>
    </row>
    <row r="113" spans="1:11" x14ac:dyDescent="0.25">
      <c r="A113" s="5"/>
      <c r="B113" s="6" t="s">
        <v>93</v>
      </c>
      <c r="C113" s="7"/>
      <c r="D113" s="7"/>
      <c r="E113" s="7"/>
      <c r="F113" s="7"/>
      <c r="G113" s="7"/>
      <c r="H113" s="13"/>
      <c r="I113" s="11">
        <f t="shared" si="66"/>
        <v>0</v>
      </c>
      <c r="J113" s="11">
        <f t="shared" ref="J113:K113" si="105">I113*6/100+I113</f>
        <v>0</v>
      </c>
      <c r="K113" s="11">
        <f t="shared" si="105"/>
        <v>0</v>
      </c>
    </row>
    <row r="114" spans="1:11" x14ac:dyDescent="0.25">
      <c r="A114" s="5"/>
      <c r="B114" s="6" t="s">
        <v>128</v>
      </c>
      <c r="C114" s="7"/>
      <c r="D114" s="7"/>
      <c r="E114" s="7"/>
      <c r="F114" s="7"/>
      <c r="G114" s="7"/>
      <c r="H114" s="13"/>
      <c r="I114" s="11">
        <f t="shared" si="66"/>
        <v>0</v>
      </c>
      <c r="J114" s="11">
        <f t="shared" ref="J114:K114" si="106">I114*6/100+I114</f>
        <v>0</v>
      </c>
      <c r="K114" s="11">
        <f t="shared" si="106"/>
        <v>0</v>
      </c>
    </row>
    <row r="115" spans="1:11" x14ac:dyDescent="0.25">
      <c r="A115" s="5"/>
      <c r="B115" s="6" t="s">
        <v>129</v>
      </c>
      <c r="C115" s="7"/>
      <c r="D115" s="7"/>
      <c r="E115" s="7"/>
      <c r="F115" s="7"/>
      <c r="G115" s="7"/>
      <c r="H115" s="13"/>
      <c r="I115" s="11">
        <f t="shared" si="66"/>
        <v>0</v>
      </c>
      <c r="J115" s="11">
        <f t="shared" ref="J115:K115" si="107">I115*6/100+I115</f>
        <v>0</v>
      </c>
      <c r="K115" s="11">
        <f t="shared" si="107"/>
        <v>0</v>
      </c>
    </row>
    <row r="116" spans="1:11" x14ac:dyDescent="0.25">
      <c r="A116" s="9"/>
      <c r="B116" s="10"/>
      <c r="C116" s="11"/>
      <c r="D116" s="11"/>
      <c r="E116" s="11"/>
      <c r="F116" s="11"/>
      <c r="G116" s="11"/>
      <c r="H116" s="13"/>
      <c r="I116" s="11">
        <f t="shared" si="66"/>
        <v>0</v>
      </c>
      <c r="J116" s="11">
        <f t="shared" ref="J116:K116" si="108">I116*6/100+I116</f>
        <v>0</v>
      </c>
      <c r="K116" s="11">
        <f t="shared" si="108"/>
        <v>0</v>
      </c>
    </row>
    <row r="117" spans="1:11" x14ac:dyDescent="0.25">
      <c r="A117" s="9" t="s">
        <v>955</v>
      </c>
      <c r="B117" s="10" t="s">
        <v>130</v>
      </c>
      <c r="C117" s="11">
        <v>645601</v>
      </c>
      <c r="D117" s="11">
        <v>23972.78</v>
      </c>
      <c r="E117" s="11">
        <v>143836.68</v>
      </c>
      <c r="F117" s="11">
        <v>501764.32</v>
      </c>
      <c r="G117" s="11">
        <v>22.27</v>
      </c>
      <c r="H117" s="13"/>
      <c r="I117" s="11">
        <f t="shared" si="66"/>
        <v>645601</v>
      </c>
      <c r="J117" s="11">
        <f t="shared" ref="J117:K117" si="109">I117*6/100+I117</f>
        <v>684337.06</v>
      </c>
      <c r="K117" s="11">
        <f t="shared" si="109"/>
        <v>725397.28360000008</v>
      </c>
    </row>
    <row r="118" spans="1:11" x14ac:dyDescent="0.25">
      <c r="A118" s="9" t="s">
        <v>956</v>
      </c>
      <c r="B118" s="10" t="s">
        <v>131</v>
      </c>
      <c r="C118" s="11">
        <v>70291</v>
      </c>
      <c r="D118" s="11">
        <v>0</v>
      </c>
      <c r="E118" s="11">
        <v>0</v>
      </c>
      <c r="F118" s="11">
        <v>70291</v>
      </c>
      <c r="G118" s="11">
        <v>0</v>
      </c>
      <c r="H118" s="13"/>
      <c r="I118" s="11">
        <f t="shared" si="66"/>
        <v>70291</v>
      </c>
      <c r="J118" s="11">
        <f t="shared" ref="J118:K118" si="110">I118*6/100+I118</f>
        <v>74508.460000000006</v>
      </c>
      <c r="K118" s="11">
        <f t="shared" si="110"/>
        <v>78978.967600000004</v>
      </c>
    </row>
    <row r="119" spans="1:11" x14ac:dyDescent="0.25">
      <c r="A119" s="9" t="s">
        <v>957</v>
      </c>
      <c r="B119" s="10" t="s">
        <v>132</v>
      </c>
      <c r="C119" s="11">
        <v>14100</v>
      </c>
      <c r="D119" s="11">
        <v>0</v>
      </c>
      <c r="E119" s="11">
        <v>0</v>
      </c>
      <c r="F119" s="11">
        <v>14100</v>
      </c>
      <c r="G119" s="11">
        <v>0</v>
      </c>
      <c r="H119" s="13"/>
      <c r="I119" s="11">
        <f t="shared" si="66"/>
        <v>14100</v>
      </c>
      <c r="J119" s="11">
        <f t="shared" ref="J119:K119" si="111">I119*6/100+I119</f>
        <v>14946</v>
      </c>
      <c r="K119" s="11">
        <f t="shared" si="111"/>
        <v>15842.76</v>
      </c>
    </row>
    <row r="120" spans="1:11" x14ac:dyDescent="0.25">
      <c r="A120" s="9" t="s">
        <v>958</v>
      </c>
      <c r="B120" s="10" t="s">
        <v>135</v>
      </c>
      <c r="C120" s="11">
        <v>21225</v>
      </c>
      <c r="D120" s="11">
        <v>0</v>
      </c>
      <c r="E120" s="11">
        <v>0</v>
      </c>
      <c r="F120" s="11">
        <v>21225</v>
      </c>
      <c r="G120" s="11">
        <v>0</v>
      </c>
      <c r="H120" s="13"/>
      <c r="I120" s="11">
        <f t="shared" si="66"/>
        <v>21225</v>
      </c>
      <c r="J120" s="11">
        <f t="shared" ref="J120:K120" si="112">I120*6/100+I120</f>
        <v>22498.5</v>
      </c>
      <c r="K120" s="11">
        <f t="shared" si="112"/>
        <v>23848.41</v>
      </c>
    </row>
    <row r="121" spans="1:11" x14ac:dyDescent="0.25">
      <c r="A121" s="9" t="s">
        <v>959</v>
      </c>
      <c r="B121" s="10" t="s">
        <v>136</v>
      </c>
      <c r="C121" s="11">
        <v>92104</v>
      </c>
      <c r="D121" s="11">
        <v>0</v>
      </c>
      <c r="E121" s="11">
        <v>0</v>
      </c>
      <c r="F121" s="11">
        <v>92104</v>
      </c>
      <c r="G121" s="11">
        <v>0</v>
      </c>
      <c r="H121" s="13"/>
      <c r="I121" s="11">
        <f t="shared" si="66"/>
        <v>92104</v>
      </c>
      <c r="J121" s="11">
        <f t="shared" ref="J121:K121" si="113">I121*6/100+I121</f>
        <v>97630.24</v>
      </c>
      <c r="K121" s="11">
        <f t="shared" si="113"/>
        <v>103488.05440000001</v>
      </c>
    </row>
    <row r="122" spans="1:11" x14ac:dyDescent="0.25">
      <c r="A122" s="9" t="s">
        <v>960</v>
      </c>
      <c r="B122" s="10" t="s">
        <v>141</v>
      </c>
      <c r="C122" s="11">
        <v>45856</v>
      </c>
      <c r="D122" s="11">
        <v>0</v>
      </c>
      <c r="E122" s="11">
        <v>0</v>
      </c>
      <c r="F122" s="11">
        <v>45856</v>
      </c>
      <c r="G122" s="11">
        <v>0</v>
      </c>
      <c r="H122" s="13"/>
      <c r="I122" s="11">
        <f t="shared" si="66"/>
        <v>45856</v>
      </c>
      <c r="J122" s="11">
        <f t="shared" ref="J122:K122" si="114">I122*6/100+I122</f>
        <v>48607.360000000001</v>
      </c>
      <c r="K122" s="11">
        <f t="shared" si="114"/>
        <v>51523.801599999999</v>
      </c>
    </row>
    <row r="123" spans="1:11" x14ac:dyDescent="0.25">
      <c r="A123" s="9"/>
      <c r="B123" s="10"/>
      <c r="C123" s="11"/>
      <c r="D123" s="11"/>
      <c r="E123" s="11"/>
      <c r="F123" s="11"/>
      <c r="G123" s="11"/>
      <c r="H123" s="13"/>
      <c r="I123" s="11">
        <f t="shared" si="66"/>
        <v>0</v>
      </c>
      <c r="J123" s="11">
        <f t="shared" ref="J123:K123" si="115">I123*6/100+I123</f>
        <v>0</v>
      </c>
      <c r="K123" s="11">
        <f t="shared" si="115"/>
        <v>0</v>
      </c>
    </row>
    <row r="124" spans="1:11" x14ac:dyDescent="0.25">
      <c r="A124" s="5"/>
      <c r="B124" s="6" t="s">
        <v>143</v>
      </c>
      <c r="C124" s="7">
        <v>889177</v>
      </c>
      <c r="D124" s="7">
        <v>23972.78</v>
      </c>
      <c r="E124" s="7">
        <v>143836.68</v>
      </c>
      <c r="F124" s="7">
        <v>745340.32</v>
      </c>
      <c r="G124" s="7">
        <v>16.170000000000002</v>
      </c>
      <c r="H124" s="13">
        <f>SUM(H117:H122)</f>
        <v>0</v>
      </c>
      <c r="I124" s="11">
        <f t="shared" si="66"/>
        <v>889177</v>
      </c>
      <c r="J124" s="11">
        <f t="shared" ref="J124:K124" si="116">I124*6/100+I124</f>
        <v>942527.62</v>
      </c>
      <c r="K124" s="11">
        <f t="shared" si="116"/>
        <v>999079.27720000001</v>
      </c>
    </row>
    <row r="125" spans="1:11" x14ac:dyDescent="0.25">
      <c r="A125" s="5"/>
      <c r="B125" s="6"/>
      <c r="C125" s="7"/>
      <c r="D125" s="7"/>
      <c r="E125" s="7"/>
      <c r="F125" s="7"/>
      <c r="G125" s="7"/>
      <c r="H125" s="13"/>
      <c r="I125" s="11">
        <f t="shared" si="66"/>
        <v>0</v>
      </c>
      <c r="J125" s="11">
        <f t="shared" ref="J125:K125" si="117">I125*6/100+I125</f>
        <v>0</v>
      </c>
      <c r="K125" s="11">
        <f t="shared" si="117"/>
        <v>0</v>
      </c>
    </row>
    <row r="126" spans="1:11" x14ac:dyDescent="0.25">
      <c r="A126" s="5"/>
      <c r="B126" s="6" t="s">
        <v>144</v>
      </c>
      <c r="C126" s="7"/>
      <c r="D126" s="7"/>
      <c r="E126" s="7"/>
      <c r="F126" s="7"/>
      <c r="G126" s="7"/>
      <c r="H126" s="13"/>
      <c r="I126" s="11">
        <f t="shared" si="66"/>
        <v>0</v>
      </c>
      <c r="J126" s="11">
        <f t="shared" ref="J126:K126" si="118">I126*6/100+I126</f>
        <v>0</v>
      </c>
      <c r="K126" s="11">
        <f t="shared" si="118"/>
        <v>0</v>
      </c>
    </row>
    <row r="127" spans="1:11" x14ac:dyDescent="0.25">
      <c r="A127" s="9"/>
      <c r="B127" s="10"/>
      <c r="C127" s="11"/>
      <c r="D127" s="11"/>
      <c r="E127" s="11"/>
      <c r="F127" s="11"/>
      <c r="G127" s="11"/>
      <c r="H127" s="13"/>
      <c r="I127" s="11">
        <f t="shared" si="66"/>
        <v>0</v>
      </c>
      <c r="J127" s="11">
        <f t="shared" ref="J127:K127" si="119">I127*6/100+I127</f>
        <v>0</v>
      </c>
      <c r="K127" s="11">
        <f t="shared" si="119"/>
        <v>0</v>
      </c>
    </row>
    <row r="128" spans="1:11" x14ac:dyDescent="0.25">
      <c r="A128" s="9" t="s">
        <v>961</v>
      </c>
      <c r="B128" s="10" t="s">
        <v>145</v>
      </c>
      <c r="C128" s="11">
        <v>152</v>
      </c>
      <c r="D128" s="11">
        <v>8.75</v>
      </c>
      <c r="E128" s="11">
        <v>52.5</v>
      </c>
      <c r="F128" s="11">
        <v>99.5</v>
      </c>
      <c r="G128" s="11">
        <v>34.53</v>
      </c>
      <c r="H128" s="13"/>
      <c r="I128" s="11">
        <f t="shared" si="66"/>
        <v>152</v>
      </c>
      <c r="J128" s="11">
        <f t="shared" ref="J128:K128" si="120">I128*6/100+I128</f>
        <v>161.12</v>
      </c>
      <c r="K128" s="11">
        <f t="shared" si="120"/>
        <v>170.78720000000001</v>
      </c>
    </row>
    <row r="129" spans="1:11" x14ac:dyDescent="0.25">
      <c r="A129" s="9" t="s">
        <v>962</v>
      </c>
      <c r="B129" s="10" t="s">
        <v>146</v>
      </c>
      <c r="C129" s="11">
        <v>33595</v>
      </c>
      <c r="D129" s="11">
        <v>0</v>
      </c>
      <c r="E129" s="11">
        <v>0</v>
      </c>
      <c r="F129" s="11">
        <v>33595</v>
      </c>
      <c r="G129" s="11">
        <v>0</v>
      </c>
      <c r="H129" s="13"/>
      <c r="I129" s="11">
        <f t="shared" si="66"/>
        <v>33595</v>
      </c>
      <c r="J129" s="11">
        <f t="shared" ref="J129:K129" si="121">I129*6/100+I129</f>
        <v>35610.699999999997</v>
      </c>
      <c r="K129" s="11">
        <f t="shared" si="121"/>
        <v>37747.341999999997</v>
      </c>
    </row>
    <row r="130" spans="1:11" x14ac:dyDescent="0.25">
      <c r="A130" s="9" t="s">
        <v>963</v>
      </c>
      <c r="B130" s="10" t="s">
        <v>147</v>
      </c>
      <c r="C130" s="11">
        <v>142032</v>
      </c>
      <c r="D130" s="11">
        <v>5274.01</v>
      </c>
      <c r="E130" s="11">
        <v>31644.06</v>
      </c>
      <c r="F130" s="11">
        <v>110387.94</v>
      </c>
      <c r="G130" s="11">
        <v>22.27</v>
      </c>
      <c r="H130" s="13"/>
      <c r="I130" s="11">
        <f t="shared" si="66"/>
        <v>142032</v>
      </c>
      <c r="J130" s="11">
        <f t="shared" ref="J130:K130" si="122">I130*6/100+I130</f>
        <v>150553.92000000001</v>
      </c>
      <c r="K130" s="11">
        <f t="shared" si="122"/>
        <v>159587.15520000001</v>
      </c>
    </row>
    <row r="131" spans="1:11" x14ac:dyDescent="0.25">
      <c r="A131" s="9" t="s">
        <v>964</v>
      </c>
      <c r="B131" s="10" t="s">
        <v>148</v>
      </c>
      <c r="C131" s="11">
        <v>3569</v>
      </c>
      <c r="D131" s="11">
        <v>148.72</v>
      </c>
      <c r="E131" s="11">
        <v>892.32</v>
      </c>
      <c r="F131" s="11">
        <v>2676.68</v>
      </c>
      <c r="G131" s="11">
        <v>25</v>
      </c>
      <c r="H131" s="13"/>
      <c r="I131" s="11">
        <f t="shared" si="66"/>
        <v>3569</v>
      </c>
      <c r="J131" s="11">
        <f t="shared" ref="J131:K131" si="123">I131*6/100+I131</f>
        <v>3783.14</v>
      </c>
      <c r="K131" s="11">
        <f t="shared" si="123"/>
        <v>4010.1284000000001</v>
      </c>
    </row>
    <row r="132" spans="1:11" x14ac:dyDescent="0.25">
      <c r="A132" s="9"/>
      <c r="B132" s="10"/>
      <c r="C132" s="11"/>
      <c r="D132" s="11"/>
      <c r="E132" s="11"/>
      <c r="F132" s="11"/>
      <c r="G132" s="11"/>
      <c r="H132" s="13"/>
      <c r="I132" s="11">
        <f t="shared" si="66"/>
        <v>0</v>
      </c>
      <c r="J132" s="11">
        <f t="shared" ref="J132:K132" si="124">I132*6/100+I132</f>
        <v>0</v>
      </c>
      <c r="K132" s="11">
        <f t="shared" si="124"/>
        <v>0</v>
      </c>
    </row>
    <row r="133" spans="1:11" x14ac:dyDescent="0.25">
      <c r="A133" s="5"/>
      <c r="B133" s="6" t="s">
        <v>149</v>
      </c>
      <c r="C133" s="7">
        <v>179348</v>
      </c>
      <c r="D133" s="7">
        <v>5431.48</v>
      </c>
      <c r="E133" s="7">
        <v>32588.880000000001</v>
      </c>
      <c r="F133" s="7">
        <v>146759.12</v>
      </c>
      <c r="G133" s="7">
        <v>18.170000000000002</v>
      </c>
      <c r="H133" s="13">
        <f>SUM(H128:H131)</f>
        <v>0</v>
      </c>
      <c r="I133" s="11">
        <f t="shared" si="66"/>
        <v>179348</v>
      </c>
      <c r="J133" s="11">
        <f t="shared" ref="J133:K133" si="125">I133*6/100+I133</f>
        <v>190108.88</v>
      </c>
      <c r="K133" s="11">
        <f t="shared" si="125"/>
        <v>201515.41279999999</v>
      </c>
    </row>
    <row r="134" spans="1:11" x14ac:dyDescent="0.25">
      <c r="A134" s="5"/>
      <c r="B134" s="6"/>
      <c r="C134" s="7"/>
      <c r="D134" s="7"/>
      <c r="E134" s="7"/>
      <c r="F134" s="7"/>
      <c r="G134" s="7"/>
      <c r="H134" s="13"/>
      <c r="I134" s="11">
        <f t="shared" si="66"/>
        <v>0</v>
      </c>
      <c r="J134" s="11">
        <f t="shared" ref="J134:K134" si="126">I134*6/100+I134</f>
        <v>0</v>
      </c>
      <c r="K134" s="11">
        <f t="shared" si="126"/>
        <v>0</v>
      </c>
    </row>
    <row r="135" spans="1:11" x14ac:dyDescent="0.25">
      <c r="A135" s="5"/>
      <c r="B135" s="6" t="s">
        <v>150</v>
      </c>
      <c r="C135" s="7"/>
      <c r="D135" s="7"/>
      <c r="E135" s="7"/>
      <c r="F135" s="7"/>
      <c r="G135" s="7"/>
      <c r="H135" s="13"/>
      <c r="I135" s="11">
        <f t="shared" si="66"/>
        <v>0</v>
      </c>
      <c r="J135" s="11">
        <f t="shared" ref="J135:K135" si="127">I135*6/100+I135</f>
        <v>0</v>
      </c>
      <c r="K135" s="11">
        <f t="shared" si="127"/>
        <v>0</v>
      </c>
    </row>
    <row r="136" spans="1:11" x14ac:dyDescent="0.25">
      <c r="A136" s="9"/>
      <c r="B136" s="10"/>
      <c r="C136" s="11"/>
      <c r="D136" s="11"/>
      <c r="E136" s="11"/>
      <c r="F136" s="11"/>
      <c r="G136" s="11"/>
      <c r="H136" s="13"/>
      <c r="I136" s="11">
        <f t="shared" si="66"/>
        <v>0</v>
      </c>
      <c r="J136" s="11">
        <f t="shared" ref="J136:K136" si="128">I136*6/100+I136</f>
        <v>0</v>
      </c>
      <c r="K136" s="11">
        <f t="shared" si="128"/>
        <v>0</v>
      </c>
    </row>
    <row r="137" spans="1:11" x14ac:dyDescent="0.25">
      <c r="A137" s="9" t="s">
        <v>965</v>
      </c>
      <c r="B137" s="10" t="s">
        <v>151</v>
      </c>
      <c r="C137" s="11">
        <v>18340</v>
      </c>
      <c r="D137" s="11">
        <v>0</v>
      </c>
      <c r="E137" s="11">
        <v>0</v>
      </c>
      <c r="F137" s="11">
        <v>18340</v>
      </c>
      <c r="G137" s="11">
        <v>0</v>
      </c>
      <c r="H137" s="13"/>
      <c r="I137" s="11">
        <f t="shared" si="66"/>
        <v>18340</v>
      </c>
      <c r="J137" s="11">
        <f t="shared" ref="J137:K137" si="129">I137*6/100+I137</f>
        <v>19440.400000000001</v>
      </c>
      <c r="K137" s="11">
        <f t="shared" si="129"/>
        <v>20606.824000000001</v>
      </c>
    </row>
    <row r="138" spans="1:11" x14ac:dyDescent="0.25">
      <c r="A138" s="9" t="s">
        <v>966</v>
      </c>
      <c r="B138" s="10" t="s">
        <v>152</v>
      </c>
      <c r="C138" s="11">
        <v>29068</v>
      </c>
      <c r="D138" s="11">
        <v>0</v>
      </c>
      <c r="E138" s="11">
        <v>0</v>
      </c>
      <c r="F138" s="11">
        <v>29068</v>
      </c>
      <c r="G138" s="11">
        <v>0</v>
      </c>
      <c r="H138" s="13"/>
      <c r="I138" s="11">
        <f t="shared" ref="I138:I201" si="130">C138+H138</f>
        <v>29068</v>
      </c>
      <c r="J138" s="11">
        <f t="shared" ref="J138:K138" si="131">I138*6/100+I138</f>
        <v>30812.080000000002</v>
      </c>
      <c r="K138" s="11">
        <f t="shared" si="131"/>
        <v>32660.804800000002</v>
      </c>
    </row>
    <row r="139" spans="1:11" x14ac:dyDescent="0.25">
      <c r="A139" s="9" t="s">
        <v>967</v>
      </c>
      <c r="B139" s="10" t="s">
        <v>153</v>
      </c>
      <c r="C139" s="11">
        <v>8287</v>
      </c>
      <c r="D139" s="11">
        <v>0</v>
      </c>
      <c r="E139" s="11">
        <v>0</v>
      </c>
      <c r="F139" s="11">
        <v>8287</v>
      </c>
      <c r="G139" s="11">
        <v>0</v>
      </c>
      <c r="H139" s="13"/>
      <c r="I139" s="11">
        <f t="shared" si="130"/>
        <v>8287</v>
      </c>
      <c r="J139" s="11">
        <f t="shared" ref="J139:K139" si="132">I139*6/100+I139</f>
        <v>8784.2199999999993</v>
      </c>
      <c r="K139" s="11">
        <f t="shared" si="132"/>
        <v>9311.2731999999996</v>
      </c>
    </row>
    <row r="140" spans="1:11" x14ac:dyDescent="0.25">
      <c r="A140" s="9"/>
      <c r="B140" s="10"/>
      <c r="C140" s="11"/>
      <c r="D140" s="11"/>
      <c r="E140" s="11"/>
      <c r="F140" s="11"/>
      <c r="G140" s="11"/>
      <c r="H140" s="13"/>
      <c r="I140" s="11">
        <f t="shared" si="130"/>
        <v>0</v>
      </c>
      <c r="J140" s="11">
        <f t="shared" ref="J140:K140" si="133">I140*6/100+I140</f>
        <v>0</v>
      </c>
      <c r="K140" s="11">
        <f t="shared" si="133"/>
        <v>0</v>
      </c>
    </row>
    <row r="141" spans="1:11" x14ac:dyDescent="0.25">
      <c r="A141" s="5"/>
      <c r="B141" s="6" t="s">
        <v>154</v>
      </c>
      <c r="C141" s="7">
        <v>55695</v>
      </c>
      <c r="D141" s="7">
        <v>0</v>
      </c>
      <c r="E141" s="7">
        <v>0</v>
      </c>
      <c r="F141" s="7">
        <v>55695</v>
      </c>
      <c r="G141" s="7">
        <v>0</v>
      </c>
      <c r="H141" s="13">
        <f>SUM(H137:H139)</f>
        <v>0</v>
      </c>
      <c r="I141" s="11">
        <f t="shared" si="130"/>
        <v>55695</v>
      </c>
      <c r="J141" s="11">
        <f t="shared" ref="J141:K141" si="134">I141*6/100+I141</f>
        <v>59036.7</v>
      </c>
      <c r="K141" s="11">
        <f t="shared" si="134"/>
        <v>62578.901999999995</v>
      </c>
    </row>
    <row r="142" spans="1:11" x14ac:dyDescent="0.25">
      <c r="A142" s="5"/>
      <c r="B142" s="6"/>
      <c r="C142" s="7"/>
      <c r="D142" s="7"/>
      <c r="E142" s="7"/>
      <c r="F142" s="7"/>
      <c r="G142" s="7"/>
      <c r="H142" s="13"/>
      <c r="I142" s="11">
        <f t="shared" si="130"/>
        <v>0</v>
      </c>
      <c r="J142" s="11">
        <f t="shared" ref="J142:K142" si="135">I142*6/100+I142</f>
        <v>0</v>
      </c>
      <c r="K142" s="11">
        <f t="shared" si="135"/>
        <v>0</v>
      </c>
    </row>
    <row r="143" spans="1:11" x14ac:dyDescent="0.25">
      <c r="A143" s="5"/>
      <c r="B143" s="6" t="s">
        <v>155</v>
      </c>
      <c r="C143" s="7">
        <v>1124220</v>
      </c>
      <c r="D143" s="7">
        <v>29404.26</v>
      </c>
      <c r="E143" s="7">
        <v>176425.56</v>
      </c>
      <c r="F143" s="7">
        <v>947794.44</v>
      </c>
      <c r="G143" s="7">
        <v>15.69</v>
      </c>
      <c r="H143" s="13">
        <f>H124+H133+H141</f>
        <v>0</v>
      </c>
      <c r="I143" s="11">
        <f t="shared" si="130"/>
        <v>1124220</v>
      </c>
      <c r="J143" s="11">
        <f t="shared" ref="J143:K143" si="136">I143*6/100+I143</f>
        <v>1191673.2</v>
      </c>
      <c r="K143" s="11">
        <f t="shared" si="136"/>
        <v>1263173.5919999999</v>
      </c>
    </row>
    <row r="144" spans="1:11" x14ac:dyDescent="0.25">
      <c r="A144" s="5"/>
      <c r="B144" s="6"/>
      <c r="C144" s="7"/>
      <c r="D144" s="7"/>
      <c r="E144" s="7"/>
      <c r="F144" s="7"/>
      <c r="G144" s="7"/>
      <c r="H144" s="13"/>
      <c r="I144" s="11">
        <f t="shared" si="130"/>
        <v>0</v>
      </c>
      <c r="J144" s="11">
        <f t="shared" ref="J144:K144" si="137">I144*6/100+I144</f>
        <v>0</v>
      </c>
      <c r="K144" s="11">
        <f t="shared" si="137"/>
        <v>0</v>
      </c>
    </row>
    <row r="145" spans="1:11" x14ac:dyDescent="0.25">
      <c r="A145" s="5"/>
      <c r="B145" s="6" t="s">
        <v>156</v>
      </c>
      <c r="C145" s="7">
        <v>1124220</v>
      </c>
      <c r="D145" s="7">
        <v>29404.26</v>
      </c>
      <c r="E145" s="7">
        <v>176425.56</v>
      </c>
      <c r="F145" s="7">
        <v>947794.44</v>
      </c>
      <c r="G145" s="7">
        <v>15.69</v>
      </c>
      <c r="H145" s="13">
        <f>H143</f>
        <v>0</v>
      </c>
      <c r="I145" s="11">
        <f t="shared" si="130"/>
        <v>1124220</v>
      </c>
      <c r="J145" s="11">
        <f t="shared" ref="J145:K145" si="138">I145*6/100+I145</f>
        <v>1191673.2</v>
      </c>
      <c r="K145" s="11">
        <f t="shared" si="138"/>
        <v>1263173.5919999999</v>
      </c>
    </row>
    <row r="146" spans="1:11" x14ac:dyDescent="0.25">
      <c r="A146" s="9"/>
      <c r="B146" s="10"/>
      <c r="C146" s="11"/>
      <c r="D146" s="11"/>
      <c r="E146" s="11"/>
      <c r="F146" s="11"/>
      <c r="G146" s="11"/>
      <c r="H146" s="13"/>
      <c r="I146" s="11">
        <f t="shared" si="130"/>
        <v>0</v>
      </c>
      <c r="J146" s="11">
        <f t="shared" ref="J146:K146" si="139">I146*6/100+I146</f>
        <v>0</v>
      </c>
      <c r="K146" s="11">
        <f t="shared" si="139"/>
        <v>0</v>
      </c>
    </row>
    <row r="147" spans="1:11" x14ac:dyDescent="0.25">
      <c r="A147" s="5"/>
      <c r="B147" s="6" t="s">
        <v>218</v>
      </c>
      <c r="C147" s="7"/>
      <c r="D147" s="7"/>
      <c r="E147" s="7"/>
      <c r="F147" s="7"/>
      <c r="G147" s="7"/>
      <c r="H147" s="13"/>
      <c r="I147" s="11">
        <f t="shared" si="130"/>
        <v>0</v>
      </c>
      <c r="J147" s="11">
        <f t="shared" ref="J147:K147" si="140">I147*6/100+I147</f>
        <v>0</v>
      </c>
      <c r="K147" s="11">
        <f t="shared" si="140"/>
        <v>0</v>
      </c>
    </row>
    <row r="148" spans="1:11" x14ac:dyDescent="0.25">
      <c r="A148" s="9"/>
      <c r="B148" s="10"/>
      <c r="C148" s="11"/>
      <c r="D148" s="11"/>
      <c r="E148" s="11"/>
      <c r="F148" s="11"/>
      <c r="G148" s="11"/>
      <c r="H148" s="13"/>
      <c r="I148" s="11">
        <f t="shared" si="130"/>
        <v>0</v>
      </c>
      <c r="J148" s="11">
        <f t="shared" ref="J148:K148" si="141">I148*6/100+I148</f>
        <v>0</v>
      </c>
      <c r="K148" s="11">
        <f t="shared" si="141"/>
        <v>0</v>
      </c>
    </row>
    <row r="149" spans="1:11" x14ac:dyDescent="0.25">
      <c r="A149" s="9" t="s">
        <v>968</v>
      </c>
      <c r="B149" s="10" t="s">
        <v>243</v>
      </c>
      <c r="C149" s="11">
        <v>0</v>
      </c>
      <c r="D149" s="11">
        <v>221.75</v>
      </c>
      <c r="E149" s="11">
        <v>1330.49</v>
      </c>
      <c r="F149" s="11">
        <v>-1330.49</v>
      </c>
      <c r="G149" s="11">
        <v>0</v>
      </c>
      <c r="H149" s="13"/>
      <c r="I149" s="11">
        <f t="shared" si="130"/>
        <v>0</v>
      </c>
      <c r="J149" s="11">
        <f t="shared" ref="J149:K149" si="142">I149*6/100+I149</f>
        <v>0</v>
      </c>
      <c r="K149" s="11">
        <f t="shared" si="142"/>
        <v>0</v>
      </c>
    </row>
    <row r="150" spans="1:11" x14ac:dyDescent="0.25">
      <c r="A150" s="9"/>
      <c r="B150" s="10"/>
      <c r="C150" s="11"/>
      <c r="D150" s="11"/>
      <c r="E150" s="11"/>
      <c r="F150" s="11"/>
      <c r="G150" s="11"/>
      <c r="H150" s="13"/>
      <c r="I150" s="11">
        <f t="shared" si="130"/>
        <v>0</v>
      </c>
      <c r="J150" s="11">
        <f t="shared" ref="J150:K150" si="143">I150*6/100+I150</f>
        <v>0</v>
      </c>
      <c r="K150" s="11">
        <f t="shared" si="143"/>
        <v>0</v>
      </c>
    </row>
    <row r="151" spans="1:11" x14ac:dyDescent="0.25">
      <c r="A151" s="5"/>
      <c r="B151" s="6" t="s">
        <v>250</v>
      </c>
      <c r="C151" s="7">
        <v>0</v>
      </c>
      <c r="D151" s="7">
        <v>221.75</v>
      </c>
      <c r="E151" s="7">
        <v>1330.49</v>
      </c>
      <c r="F151" s="7">
        <v>-1330.49</v>
      </c>
      <c r="G151" s="7">
        <v>0</v>
      </c>
      <c r="H151" s="13">
        <f>H149</f>
        <v>0</v>
      </c>
      <c r="I151" s="11">
        <f t="shared" si="130"/>
        <v>0</v>
      </c>
      <c r="J151" s="11">
        <f t="shared" ref="J151:K151" si="144">I151*6/100+I151</f>
        <v>0</v>
      </c>
      <c r="K151" s="11">
        <f t="shared" si="144"/>
        <v>0</v>
      </c>
    </row>
    <row r="152" spans="1:11" x14ac:dyDescent="0.25">
      <c r="A152" s="5"/>
      <c r="B152" s="6"/>
      <c r="C152" s="7"/>
      <c r="D152" s="7"/>
      <c r="E152" s="7"/>
      <c r="F152" s="7"/>
      <c r="G152" s="7"/>
      <c r="H152" s="13"/>
      <c r="I152" s="11">
        <f t="shared" si="130"/>
        <v>0</v>
      </c>
      <c r="J152" s="11">
        <f t="shared" ref="J152:K152" si="145">I152*6/100+I152</f>
        <v>0</v>
      </c>
      <c r="K152" s="11">
        <f t="shared" si="145"/>
        <v>0</v>
      </c>
    </row>
    <row r="153" spans="1:11" x14ac:dyDescent="0.25">
      <c r="A153" s="5"/>
      <c r="B153" s="6" t="s">
        <v>266</v>
      </c>
      <c r="C153" s="7"/>
      <c r="D153" s="7"/>
      <c r="E153" s="7"/>
      <c r="F153" s="7"/>
      <c r="G153" s="7"/>
      <c r="H153" s="13"/>
      <c r="I153" s="11">
        <f t="shared" si="130"/>
        <v>0</v>
      </c>
      <c r="J153" s="11">
        <f t="shared" ref="J153:K153" si="146">I153*6/100+I153</f>
        <v>0</v>
      </c>
      <c r="K153" s="11">
        <f t="shared" si="146"/>
        <v>0</v>
      </c>
    </row>
    <row r="154" spans="1:11" x14ac:dyDescent="0.25">
      <c r="A154" s="9"/>
      <c r="B154" s="10"/>
      <c r="C154" s="11"/>
      <c r="D154" s="11"/>
      <c r="E154" s="11"/>
      <c r="F154" s="11"/>
      <c r="G154" s="11"/>
      <c r="H154" s="13"/>
      <c r="I154" s="11">
        <f t="shared" si="130"/>
        <v>0</v>
      </c>
      <c r="J154" s="11">
        <f t="shared" ref="J154:K154" si="147">I154*6/100+I154</f>
        <v>0</v>
      </c>
      <c r="K154" s="11">
        <f t="shared" si="147"/>
        <v>0</v>
      </c>
    </row>
    <row r="155" spans="1:11" x14ac:dyDescent="0.25">
      <c r="A155" s="9" t="s">
        <v>969</v>
      </c>
      <c r="B155" s="10" t="s">
        <v>268</v>
      </c>
      <c r="C155" s="11">
        <v>3180</v>
      </c>
      <c r="D155" s="11">
        <v>0</v>
      </c>
      <c r="E155" s="11">
        <v>1840.75</v>
      </c>
      <c r="F155" s="11">
        <v>1339.25</v>
      </c>
      <c r="G155" s="11">
        <v>57.88</v>
      </c>
      <c r="H155" s="13"/>
      <c r="I155" s="11">
        <f t="shared" si="130"/>
        <v>3180</v>
      </c>
      <c r="J155" s="11">
        <f t="shared" ref="J155:K155" si="148">I155*6/100+I155</f>
        <v>3370.8</v>
      </c>
      <c r="K155" s="11">
        <f t="shared" si="148"/>
        <v>3573.0480000000002</v>
      </c>
    </row>
    <row r="156" spans="1:11" x14ac:dyDescent="0.25">
      <c r="A156" s="9" t="s">
        <v>970</v>
      </c>
      <c r="B156" s="10" t="s">
        <v>269</v>
      </c>
      <c r="C156" s="11">
        <v>6209</v>
      </c>
      <c r="D156" s="11">
        <v>0</v>
      </c>
      <c r="E156" s="11">
        <v>2443.13</v>
      </c>
      <c r="F156" s="11">
        <v>3765.87</v>
      </c>
      <c r="G156" s="11">
        <v>39.340000000000003</v>
      </c>
      <c r="H156" s="13"/>
      <c r="I156" s="11">
        <f t="shared" si="130"/>
        <v>6209</v>
      </c>
      <c r="J156" s="11">
        <f t="shared" ref="J156:K156" si="149">I156*6/100+I156</f>
        <v>6581.54</v>
      </c>
      <c r="K156" s="11">
        <f t="shared" si="149"/>
        <v>6976.4323999999997</v>
      </c>
    </row>
    <row r="157" spans="1:11" x14ac:dyDescent="0.25">
      <c r="A157" s="9"/>
      <c r="B157" s="10"/>
      <c r="C157" s="11"/>
      <c r="D157" s="11"/>
      <c r="E157" s="11"/>
      <c r="F157" s="11"/>
      <c r="G157" s="11"/>
      <c r="H157" s="13"/>
      <c r="I157" s="11">
        <f t="shared" si="130"/>
        <v>0</v>
      </c>
      <c r="J157" s="11">
        <f t="shared" ref="J157:K157" si="150">I157*6/100+I157</f>
        <v>0</v>
      </c>
      <c r="K157" s="11">
        <f t="shared" si="150"/>
        <v>0</v>
      </c>
    </row>
    <row r="158" spans="1:11" x14ac:dyDescent="0.25">
      <c r="A158" s="5"/>
      <c r="B158" s="6" t="s">
        <v>280</v>
      </c>
      <c r="C158" s="7">
        <v>9389</v>
      </c>
      <c r="D158" s="7">
        <v>0</v>
      </c>
      <c r="E158" s="7">
        <v>4283.88</v>
      </c>
      <c r="F158" s="7">
        <v>5105.12</v>
      </c>
      <c r="G158" s="7">
        <v>45.62</v>
      </c>
      <c r="H158" s="13">
        <f>SUM(H155:H156)</f>
        <v>0</v>
      </c>
      <c r="I158" s="11">
        <f t="shared" si="130"/>
        <v>9389</v>
      </c>
      <c r="J158" s="11">
        <f t="shared" ref="J158:K158" si="151">I158*6/100+I158</f>
        <v>9952.34</v>
      </c>
      <c r="K158" s="11">
        <f t="shared" si="151"/>
        <v>10549.4804</v>
      </c>
    </row>
    <row r="159" spans="1:11" x14ac:dyDescent="0.25">
      <c r="A159" s="5"/>
      <c r="B159" s="6"/>
      <c r="C159" s="7"/>
      <c r="D159" s="7"/>
      <c r="E159" s="7"/>
      <c r="F159" s="7"/>
      <c r="G159" s="7"/>
      <c r="H159" s="13"/>
      <c r="I159" s="11">
        <f t="shared" si="130"/>
        <v>0</v>
      </c>
      <c r="J159" s="11">
        <f t="shared" ref="J159:K159" si="152">I159*6/100+I159</f>
        <v>0</v>
      </c>
      <c r="K159" s="11">
        <f t="shared" si="152"/>
        <v>0</v>
      </c>
    </row>
    <row r="160" spans="1:11" x14ac:dyDescent="0.25">
      <c r="A160" s="5"/>
      <c r="B160" s="6" t="s">
        <v>281</v>
      </c>
      <c r="C160" s="7">
        <v>1133609</v>
      </c>
      <c r="D160" s="7">
        <v>29626.01</v>
      </c>
      <c r="E160" s="7">
        <v>182039.93</v>
      </c>
      <c r="F160" s="7">
        <v>951569.07</v>
      </c>
      <c r="G160" s="7">
        <v>16.05</v>
      </c>
      <c r="H160" s="13">
        <f>H145+H151+H158</f>
        <v>0</v>
      </c>
      <c r="I160" s="11">
        <f t="shared" si="130"/>
        <v>1133609</v>
      </c>
      <c r="J160" s="11">
        <f>J145+J151+J158</f>
        <v>1201625.54</v>
      </c>
      <c r="K160" s="11">
        <f>K145+K151+K158</f>
        <v>1273723.0723999999</v>
      </c>
    </row>
    <row r="161" spans="1:11" x14ac:dyDescent="0.25">
      <c r="A161" s="9"/>
      <c r="B161" s="10"/>
      <c r="C161" s="11"/>
      <c r="D161" s="11"/>
      <c r="E161" s="11"/>
      <c r="F161" s="11"/>
      <c r="G161" s="11"/>
      <c r="H161" s="13"/>
      <c r="I161" s="11">
        <f t="shared" si="130"/>
        <v>0</v>
      </c>
      <c r="J161" s="11">
        <f t="shared" ref="J161:K161" si="153">I161*6/100+I161</f>
        <v>0</v>
      </c>
      <c r="K161" s="11">
        <f t="shared" si="153"/>
        <v>0</v>
      </c>
    </row>
    <row r="162" spans="1:11" x14ac:dyDescent="0.25">
      <c r="A162" s="5"/>
      <c r="B162" s="6" t="s">
        <v>971</v>
      </c>
      <c r="C162" s="7"/>
      <c r="D162" s="7"/>
      <c r="E162" s="7"/>
      <c r="F162" s="7"/>
      <c r="G162" s="7"/>
      <c r="H162" s="13"/>
      <c r="I162" s="11">
        <f t="shared" si="130"/>
        <v>0</v>
      </c>
      <c r="J162" s="11">
        <f t="shared" ref="J162:K162" si="154">I162*6/100+I162</f>
        <v>0</v>
      </c>
      <c r="K162" s="11">
        <f t="shared" si="154"/>
        <v>0</v>
      </c>
    </row>
    <row r="163" spans="1:11" x14ac:dyDescent="0.25">
      <c r="A163" s="5"/>
      <c r="B163" s="6" t="s">
        <v>8</v>
      </c>
      <c r="C163" s="7"/>
      <c r="D163" s="7"/>
      <c r="E163" s="7"/>
      <c r="F163" s="7"/>
      <c r="G163" s="7"/>
      <c r="H163" s="13"/>
      <c r="I163" s="11">
        <f t="shared" si="130"/>
        <v>0</v>
      </c>
      <c r="J163" s="11">
        <f t="shared" ref="J163:K163" si="155">I163*6/100+I163</f>
        <v>0</v>
      </c>
      <c r="K163" s="11">
        <f t="shared" si="155"/>
        <v>0</v>
      </c>
    </row>
    <row r="164" spans="1:11" x14ac:dyDescent="0.25">
      <c r="A164" s="5"/>
      <c r="B164" s="6" t="s">
        <v>9</v>
      </c>
      <c r="C164" s="7"/>
      <c r="D164" s="7"/>
      <c r="E164" s="7"/>
      <c r="F164" s="7"/>
      <c r="G164" s="7"/>
      <c r="H164" s="13"/>
      <c r="I164" s="11">
        <f t="shared" si="130"/>
        <v>0</v>
      </c>
      <c r="J164" s="11">
        <f t="shared" ref="J164:K164" si="156">I164*6/100+I164</f>
        <v>0</v>
      </c>
      <c r="K164" s="11">
        <f t="shared" si="156"/>
        <v>0</v>
      </c>
    </row>
    <row r="165" spans="1:11" x14ac:dyDescent="0.25">
      <c r="A165" s="5"/>
      <c r="B165" s="6" t="s">
        <v>21</v>
      </c>
      <c r="C165" s="7"/>
      <c r="D165" s="7"/>
      <c r="E165" s="7"/>
      <c r="F165" s="7"/>
      <c r="G165" s="7"/>
      <c r="H165" s="13"/>
      <c r="I165" s="11">
        <f t="shared" si="130"/>
        <v>0</v>
      </c>
      <c r="J165" s="11">
        <f t="shared" ref="J165:K165" si="157">I165*6/100+I165</f>
        <v>0</v>
      </c>
      <c r="K165" s="11">
        <f t="shared" si="157"/>
        <v>0</v>
      </c>
    </row>
    <row r="166" spans="1:11" x14ac:dyDescent="0.25">
      <c r="A166" s="9"/>
      <c r="B166" s="10"/>
      <c r="C166" s="11"/>
      <c r="D166" s="11"/>
      <c r="E166" s="11"/>
      <c r="F166" s="11"/>
      <c r="G166" s="11"/>
      <c r="H166" s="13"/>
      <c r="I166" s="11">
        <f t="shared" si="130"/>
        <v>0</v>
      </c>
      <c r="J166" s="11">
        <f t="shared" ref="J166:K166" si="158">I166*6/100+I166</f>
        <v>0</v>
      </c>
      <c r="K166" s="11">
        <f t="shared" si="158"/>
        <v>0</v>
      </c>
    </row>
    <row r="167" spans="1:11" x14ac:dyDescent="0.25">
      <c r="A167" s="9" t="s">
        <v>972</v>
      </c>
      <c r="B167" s="10" t="s">
        <v>24</v>
      </c>
      <c r="C167" s="11">
        <v>-783</v>
      </c>
      <c r="D167" s="11">
        <v>-117.39</v>
      </c>
      <c r="E167" s="11">
        <v>-795.65</v>
      </c>
      <c r="F167" s="11">
        <v>12.65</v>
      </c>
      <c r="G167" s="11">
        <v>101.61</v>
      </c>
      <c r="H167" s="13"/>
      <c r="I167" s="11">
        <f t="shared" si="130"/>
        <v>-783</v>
      </c>
      <c r="J167" s="11">
        <f t="shared" ref="J167:K167" si="159">I167*6/100+I167</f>
        <v>-829.98</v>
      </c>
      <c r="K167" s="11">
        <f t="shared" si="159"/>
        <v>-879.77880000000005</v>
      </c>
    </row>
    <row r="168" spans="1:11" x14ac:dyDescent="0.25">
      <c r="A168" s="9"/>
      <c r="B168" s="10"/>
      <c r="C168" s="11"/>
      <c r="D168" s="11"/>
      <c r="E168" s="11"/>
      <c r="F168" s="11"/>
      <c r="G168" s="11"/>
      <c r="H168" s="13"/>
      <c r="I168" s="11">
        <f t="shared" si="130"/>
        <v>0</v>
      </c>
      <c r="J168" s="11">
        <f t="shared" ref="J168:K168" si="160">I168*6/100+I168</f>
        <v>0</v>
      </c>
      <c r="K168" s="11">
        <f t="shared" si="160"/>
        <v>0</v>
      </c>
    </row>
    <row r="169" spans="1:11" x14ac:dyDescent="0.25">
      <c r="A169" s="5"/>
      <c r="B169" s="6" t="s">
        <v>26</v>
      </c>
      <c r="C169" s="7">
        <v>-783</v>
      </c>
      <c r="D169" s="7">
        <v>-117.39</v>
      </c>
      <c r="E169" s="7">
        <v>-795.65</v>
      </c>
      <c r="F169" s="7">
        <v>12.65</v>
      </c>
      <c r="G169" s="7">
        <v>101.61</v>
      </c>
      <c r="H169" s="13">
        <f>H167</f>
        <v>0</v>
      </c>
      <c r="I169" s="11">
        <f t="shared" si="130"/>
        <v>-783</v>
      </c>
      <c r="J169" s="11">
        <f t="shared" ref="J169:K169" si="161">I169*6/100+I169</f>
        <v>-829.98</v>
      </c>
      <c r="K169" s="11">
        <f t="shared" si="161"/>
        <v>-879.77880000000005</v>
      </c>
    </row>
    <row r="170" spans="1:11" x14ac:dyDescent="0.25">
      <c r="A170" s="5"/>
      <c r="B170" s="6"/>
      <c r="C170" s="7"/>
      <c r="D170" s="7"/>
      <c r="E170" s="7"/>
      <c r="F170" s="7"/>
      <c r="G170" s="7"/>
      <c r="H170" s="13"/>
      <c r="I170" s="11">
        <f t="shared" si="130"/>
        <v>0</v>
      </c>
      <c r="J170" s="11">
        <f t="shared" ref="J170:K170" si="162">I170*6/100+I170</f>
        <v>0</v>
      </c>
      <c r="K170" s="11">
        <f t="shared" si="162"/>
        <v>0</v>
      </c>
    </row>
    <row r="171" spans="1:11" x14ac:dyDescent="0.25">
      <c r="A171" s="5"/>
      <c r="B171" s="6" t="s">
        <v>38</v>
      </c>
      <c r="C171" s="7">
        <v>-783</v>
      </c>
      <c r="D171" s="7">
        <v>-117.39</v>
      </c>
      <c r="E171" s="7">
        <v>-795.65</v>
      </c>
      <c r="F171" s="7">
        <v>12.65</v>
      </c>
      <c r="G171" s="7">
        <v>101.61</v>
      </c>
      <c r="H171" s="13">
        <f>H169</f>
        <v>0</v>
      </c>
      <c r="I171" s="11">
        <f t="shared" si="130"/>
        <v>-783</v>
      </c>
      <c r="J171" s="11">
        <f t="shared" ref="J171:K171" si="163">I171*6/100+I171</f>
        <v>-829.98</v>
      </c>
      <c r="K171" s="11">
        <f t="shared" si="163"/>
        <v>-879.77880000000005</v>
      </c>
    </row>
    <row r="172" spans="1:11" x14ac:dyDescent="0.25">
      <c r="A172" s="5"/>
      <c r="B172" s="6"/>
      <c r="C172" s="7"/>
      <c r="D172" s="7"/>
      <c r="E172" s="7"/>
      <c r="F172" s="7"/>
      <c r="G172" s="7"/>
      <c r="H172" s="13"/>
      <c r="I172" s="11">
        <f t="shared" si="130"/>
        <v>0</v>
      </c>
      <c r="J172" s="11">
        <f t="shared" ref="J172:K172" si="164">I172*6/100+I172</f>
        <v>0</v>
      </c>
      <c r="K172" s="11">
        <f t="shared" si="164"/>
        <v>0</v>
      </c>
    </row>
    <row r="173" spans="1:11" x14ac:dyDescent="0.25">
      <c r="A173" s="5"/>
      <c r="B173" s="6" t="s">
        <v>39</v>
      </c>
      <c r="C173" s="7"/>
      <c r="D173" s="7"/>
      <c r="E173" s="7"/>
      <c r="F173" s="7"/>
      <c r="G173" s="7"/>
      <c r="H173" s="13"/>
      <c r="I173" s="11">
        <f t="shared" si="130"/>
        <v>0</v>
      </c>
      <c r="J173" s="11">
        <f t="shared" ref="J173:K173" si="165">I173*6/100+I173</f>
        <v>0</v>
      </c>
      <c r="K173" s="11">
        <f t="shared" si="165"/>
        <v>0</v>
      </c>
    </row>
    <row r="174" spans="1:11" x14ac:dyDescent="0.25">
      <c r="A174" s="5"/>
      <c r="B174" s="6" t="s">
        <v>40</v>
      </c>
      <c r="C174" s="7"/>
      <c r="D174" s="7"/>
      <c r="E174" s="7"/>
      <c r="F174" s="7"/>
      <c r="G174" s="7"/>
      <c r="H174" s="13"/>
      <c r="I174" s="11">
        <f t="shared" si="130"/>
        <v>0</v>
      </c>
      <c r="J174" s="11">
        <f t="shared" ref="J174:K174" si="166">I174*6/100+I174</f>
        <v>0</v>
      </c>
      <c r="K174" s="11">
        <f t="shared" si="166"/>
        <v>0</v>
      </c>
    </row>
    <row r="175" spans="1:11" x14ac:dyDescent="0.25">
      <c r="A175" s="5"/>
      <c r="B175" s="6" t="s">
        <v>69</v>
      </c>
      <c r="C175" s="7"/>
      <c r="D175" s="7"/>
      <c r="E175" s="7"/>
      <c r="F175" s="7"/>
      <c r="G175" s="7"/>
      <c r="H175" s="13"/>
      <c r="I175" s="11">
        <f t="shared" si="130"/>
        <v>0</v>
      </c>
      <c r="J175" s="11">
        <f t="shared" ref="J175:K175" si="167">I175*6/100+I175</f>
        <v>0</v>
      </c>
      <c r="K175" s="11">
        <f t="shared" si="167"/>
        <v>0</v>
      </c>
    </row>
    <row r="176" spans="1:11" x14ac:dyDescent="0.25">
      <c r="A176" s="5"/>
      <c r="B176" s="6"/>
      <c r="C176" s="7"/>
      <c r="D176" s="7"/>
      <c r="E176" s="7"/>
      <c r="F176" s="7"/>
      <c r="G176" s="7"/>
      <c r="H176" s="13"/>
      <c r="I176" s="11">
        <f t="shared" si="130"/>
        <v>0</v>
      </c>
      <c r="J176" s="11">
        <f t="shared" ref="J176:K176" si="168">I176*6/100+I176</f>
        <v>0</v>
      </c>
      <c r="K176" s="11">
        <f t="shared" si="168"/>
        <v>0</v>
      </c>
    </row>
    <row r="177" spans="1:11" x14ac:dyDescent="0.25">
      <c r="A177" s="9" t="s">
        <v>973</v>
      </c>
      <c r="B177" s="10" t="s">
        <v>70</v>
      </c>
      <c r="C177" s="11">
        <v>-294</v>
      </c>
      <c r="D177" s="11">
        <v>0</v>
      </c>
      <c r="E177" s="11">
        <v>-513.04</v>
      </c>
      <c r="F177" s="11">
        <v>219.04</v>
      </c>
      <c r="G177" s="11">
        <v>174.5</v>
      </c>
      <c r="H177" s="13"/>
      <c r="I177" s="11">
        <f t="shared" si="130"/>
        <v>-294</v>
      </c>
      <c r="J177" s="11">
        <f t="shared" ref="J177:K177" si="169">I177*6/100+I177</f>
        <v>-311.64</v>
      </c>
      <c r="K177" s="11">
        <f t="shared" si="169"/>
        <v>-330.33839999999998</v>
      </c>
    </row>
    <row r="178" spans="1:11" x14ac:dyDescent="0.25">
      <c r="A178" s="9"/>
      <c r="B178" s="10"/>
      <c r="C178" s="11"/>
      <c r="D178" s="11"/>
      <c r="E178" s="11"/>
      <c r="F178" s="11"/>
      <c r="G178" s="11"/>
      <c r="H178" s="13"/>
      <c r="I178" s="11">
        <f t="shared" si="130"/>
        <v>0</v>
      </c>
      <c r="J178" s="11">
        <f t="shared" ref="J178:K178" si="170">I178*6/100+I178</f>
        <v>0</v>
      </c>
      <c r="K178" s="11">
        <f t="shared" si="170"/>
        <v>0</v>
      </c>
    </row>
    <row r="179" spans="1:11" x14ac:dyDescent="0.25">
      <c r="A179" s="5"/>
      <c r="B179" s="6" t="s">
        <v>76</v>
      </c>
      <c r="C179" s="7">
        <v>-294</v>
      </c>
      <c r="D179" s="7">
        <v>0</v>
      </c>
      <c r="E179" s="7">
        <v>-513.04</v>
      </c>
      <c r="F179" s="7">
        <v>219.04</v>
      </c>
      <c r="G179" s="7">
        <v>174.5</v>
      </c>
      <c r="H179" s="13">
        <f>H177</f>
        <v>0</v>
      </c>
      <c r="I179" s="11">
        <f t="shared" si="130"/>
        <v>-294</v>
      </c>
      <c r="J179" s="11">
        <f t="shared" ref="J179:K179" si="171">I179*6/100+I179</f>
        <v>-311.64</v>
      </c>
      <c r="K179" s="11">
        <f t="shared" si="171"/>
        <v>-330.33839999999998</v>
      </c>
    </row>
    <row r="180" spans="1:11" x14ac:dyDescent="0.25">
      <c r="A180" s="5"/>
      <c r="B180" s="6"/>
      <c r="C180" s="7"/>
      <c r="D180" s="7"/>
      <c r="E180" s="7"/>
      <c r="F180" s="7"/>
      <c r="G180" s="7"/>
      <c r="H180" s="13"/>
      <c r="I180" s="11">
        <f t="shared" si="130"/>
        <v>0</v>
      </c>
      <c r="J180" s="11">
        <f t="shared" ref="J180:K180" si="172">I180*6/100+I180</f>
        <v>0</v>
      </c>
      <c r="K180" s="11">
        <f t="shared" si="172"/>
        <v>0</v>
      </c>
    </row>
    <row r="181" spans="1:11" x14ac:dyDescent="0.25">
      <c r="A181" s="5"/>
      <c r="B181" s="6" t="s">
        <v>77</v>
      </c>
      <c r="C181" s="7"/>
      <c r="D181" s="7"/>
      <c r="E181" s="7"/>
      <c r="F181" s="7"/>
      <c r="G181" s="7"/>
      <c r="H181" s="13"/>
      <c r="I181" s="11">
        <f t="shared" si="130"/>
        <v>0</v>
      </c>
      <c r="J181" s="11">
        <f t="shared" ref="J181:K181" si="173">I181*6/100+I181</f>
        <v>0</v>
      </c>
      <c r="K181" s="11">
        <f t="shared" si="173"/>
        <v>0</v>
      </c>
    </row>
    <row r="182" spans="1:11" x14ac:dyDescent="0.25">
      <c r="A182" s="9"/>
      <c r="B182" s="10"/>
      <c r="C182" s="11"/>
      <c r="D182" s="11"/>
      <c r="E182" s="11"/>
      <c r="F182" s="11"/>
      <c r="G182" s="11"/>
      <c r="H182" s="13"/>
      <c r="I182" s="11">
        <f t="shared" si="130"/>
        <v>0</v>
      </c>
      <c r="J182" s="11">
        <f t="shared" ref="J182:K182" si="174">I182*6/100+I182</f>
        <v>0</v>
      </c>
      <c r="K182" s="11">
        <f t="shared" si="174"/>
        <v>0</v>
      </c>
    </row>
    <row r="183" spans="1:11" x14ac:dyDescent="0.25">
      <c r="A183" s="9" t="s">
        <v>974</v>
      </c>
      <c r="B183" s="10" t="s">
        <v>78</v>
      </c>
      <c r="C183" s="11">
        <v>-268878</v>
      </c>
      <c r="D183" s="11">
        <v>-2183.2399999999998</v>
      </c>
      <c r="E183" s="11">
        <v>-77168.240000000005</v>
      </c>
      <c r="F183" s="11">
        <v>-191709.76</v>
      </c>
      <c r="G183" s="11">
        <v>28.7</v>
      </c>
      <c r="H183" s="13"/>
      <c r="I183" s="11">
        <f t="shared" si="130"/>
        <v>-268878</v>
      </c>
      <c r="J183" s="11">
        <f t="shared" ref="J183:K183" si="175">I183*6/100+I183</f>
        <v>-285010.68</v>
      </c>
      <c r="K183" s="11">
        <f t="shared" si="175"/>
        <v>-302111.32079999999</v>
      </c>
    </row>
    <row r="184" spans="1:11" x14ac:dyDescent="0.25">
      <c r="A184" s="9"/>
      <c r="B184" s="10"/>
      <c r="C184" s="11"/>
      <c r="D184" s="11"/>
      <c r="E184" s="11"/>
      <c r="F184" s="11"/>
      <c r="G184" s="11"/>
      <c r="H184" s="13"/>
      <c r="I184" s="11">
        <f t="shared" si="130"/>
        <v>0</v>
      </c>
      <c r="J184" s="11">
        <f t="shared" ref="J184:K184" si="176">I184*6/100+I184</f>
        <v>0</v>
      </c>
      <c r="K184" s="11">
        <f t="shared" si="176"/>
        <v>0</v>
      </c>
    </row>
    <row r="185" spans="1:11" x14ac:dyDescent="0.25">
      <c r="A185" s="5"/>
      <c r="B185" s="6" t="s">
        <v>79</v>
      </c>
      <c r="C185" s="7">
        <v>-268878</v>
      </c>
      <c r="D185" s="7">
        <v>-2183.2399999999998</v>
      </c>
      <c r="E185" s="7">
        <v>-77168.240000000005</v>
      </c>
      <c r="F185" s="7">
        <v>-191709.76</v>
      </c>
      <c r="G185" s="7">
        <v>28.7</v>
      </c>
      <c r="H185" s="13">
        <f>H183</f>
        <v>0</v>
      </c>
      <c r="I185" s="11">
        <f t="shared" si="130"/>
        <v>-268878</v>
      </c>
      <c r="J185" s="11">
        <f t="shared" ref="J185:K185" si="177">I185*6/100+I185</f>
        <v>-285010.68</v>
      </c>
      <c r="K185" s="11">
        <f t="shared" si="177"/>
        <v>-302111.32079999999</v>
      </c>
    </row>
    <row r="186" spans="1:11" x14ac:dyDescent="0.25">
      <c r="A186" s="5"/>
      <c r="B186" s="6"/>
      <c r="C186" s="7"/>
      <c r="D186" s="7"/>
      <c r="E186" s="7"/>
      <c r="F186" s="7"/>
      <c r="G186" s="7"/>
      <c r="H186" s="13"/>
      <c r="I186" s="11">
        <f t="shared" si="130"/>
        <v>0</v>
      </c>
      <c r="J186" s="11">
        <f t="shared" ref="J186:K186" si="178">I186*6/100+I186</f>
        <v>0</v>
      </c>
      <c r="K186" s="11">
        <f t="shared" si="178"/>
        <v>0</v>
      </c>
    </row>
    <row r="187" spans="1:11" x14ac:dyDescent="0.25">
      <c r="A187" s="5"/>
      <c r="B187" s="6" t="s">
        <v>80</v>
      </c>
      <c r="C187" s="7"/>
      <c r="D187" s="7"/>
      <c r="E187" s="7"/>
      <c r="F187" s="7"/>
      <c r="G187" s="7"/>
      <c r="H187" s="13"/>
      <c r="I187" s="11">
        <f t="shared" si="130"/>
        <v>0</v>
      </c>
      <c r="J187" s="11">
        <f t="shared" ref="J187:K187" si="179">I187*6/100+I187</f>
        <v>0</v>
      </c>
      <c r="K187" s="11">
        <f t="shared" si="179"/>
        <v>0</v>
      </c>
    </row>
    <row r="188" spans="1:11" x14ac:dyDescent="0.25">
      <c r="A188" s="9"/>
      <c r="B188" s="10"/>
      <c r="C188" s="11"/>
      <c r="D188" s="11"/>
      <c r="E188" s="11"/>
      <c r="F188" s="11"/>
      <c r="G188" s="11"/>
      <c r="H188" s="13"/>
      <c r="I188" s="11">
        <f t="shared" si="130"/>
        <v>0</v>
      </c>
      <c r="J188" s="11">
        <f t="shared" ref="J188:K188" si="180">I188*6/100+I188</f>
        <v>0</v>
      </c>
      <c r="K188" s="11">
        <f t="shared" si="180"/>
        <v>0</v>
      </c>
    </row>
    <row r="189" spans="1:11" x14ac:dyDescent="0.25">
      <c r="A189" s="9" t="s">
        <v>975</v>
      </c>
      <c r="B189" s="10" t="s">
        <v>83</v>
      </c>
      <c r="C189" s="11">
        <v>-2083</v>
      </c>
      <c r="D189" s="11">
        <v>0</v>
      </c>
      <c r="E189" s="11">
        <v>-619</v>
      </c>
      <c r="F189" s="11">
        <v>-1464</v>
      </c>
      <c r="G189" s="11">
        <v>29.71</v>
      </c>
      <c r="H189" s="13"/>
      <c r="I189" s="11">
        <f t="shared" si="130"/>
        <v>-2083</v>
      </c>
      <c r="J189" s="11">
        <f t="shared" ref="J189:K189" si="181">I189*6/100+I189</f>
        <v>-2207.98</v>
      </c>
      <c r="K189" s="11">
        <f t="shared" si="181"/>
        <v>-2340.4587999999999</v>
      </c>
    </row>
    <row r="190" spans="1:11" x14ac:dyDescent="0.25">
      <c r="A190" s="9"/>
      <c r="B190" s="10"/>
      <c r="C190" s="11"/>
      <c r="D190" s="11"/>
      <c r="E190" s="11"/>
      <c r="F190" s="11"/>
      <c r="G190" s="11"/>
      <c r="H190" s="13"/>
      <c r="I190" s="11">
        <f t="shared" si="130"/>
        <v>0</v>
      </c>
      <c r="J190" s="11">
        <f t="shared" ref="J190:K190" si="182">I190*6/100+I190</f>
        <v>0</v>
      </c>
      <c r="K190" s="11">
        <f t="shared" si="182"/>
        <v>0</v>
      </c>
    </row>
    <row r="191" spans="1:11" x14ac:dyDescent="0.25">
      <c r="A191" s="5"/>
      <c r="B191" s="6" t="s">
        <v>89</v>
      </c>
      <c r="C191" s="7">
        <v>-2083</v>
      </c>
      <c r="D191" s="7">
        <v>0</v>
      </c>
      <c r="E191" s="7">
        <v>-619</v>
      </c>
      <c r="F191" s="7">
        <v>-1464</v>
      </c>
      <c r="G191" s="7">
        <v>29.71</v>
      </c>
      <c r="H191" s="13">
        <f>H189</f>
        <v>0</v>
      </c>
      <c r="I191" s="11">
        <f t="shared" si="130"/>
        <v>-2083</v>
      </c>
      <c r="J191" s="11">
        <f t="shared" ref="J191:K191" si="183">I191*6/100+I191</f>
        <v>-2207.98</v>
      </c>
      <c r="K191" s="11">
        <f t="shared" si="183"/>
        <v>-2340.4587999999999</v>
      </c>
    </row>
    <row r="192" spans="1:11" x14ac:dyDescent="0.25">
      <c r="A192" s="5"/>
      <c r="B192" s="6"/>
      <c r="C192" s="7"/>
      <c r="D192" s="7"/>
      <c r="E192" s="7"/>
      <c r="F192" s="7"/>
      <c r="G192" s="7"/>
      <c r="H192" s="13"/>
      <c r="I192" s="11">
        <f t="shared" si="130"/>
        <v>0</v>
      </c>
      <c r="J192" s="11">
        <f t="shared" ref="J192:K192" si="184">I192*6/100+I192</f>
        <v>0</v>
      </c>
      <c r="K192" s="11">
        <f t="shared" si="184"/>
        <v>0</v>
      </c>
    </row>
    <row r="193" spans="1:11" x14ac:dyDescent="0.25">
      <c r="A193" s="5"/>
      <c r="B193" s="6" t="s">
        <v>90</v>
      </c>
      <c r="C193" s="7">
        <v>-271255</v>
      </c>
      <c r="D193" s="7">
        <v>-2183.2399999999998</v>
      </c>
      <c r="E193" s="7">
        <v>-78300.28</v>
      </c>
      <c r="F193" s="7">
        <v>-192954.72</v>
      </c>
      <c r="G193" s="7">
        <v>28.86</v>
      </c>
      <c r="H193" s="13">
        <f>H179+H185+H191</f>
        <v>0</v>
      </c>
      <c r="I193" s="11">
        <f t="shared" si="130"/>
        <v>-271255</v>
      </c>
      <c r="J193" s="11">
        <f t="shared" ref="J193:K193" si="185">I193*6/100+I193</f>
        <v>-287530.3</v>
      </c>
      <c r="K193" s="11">
        <f t="shared" si="185"/>
        <v>-304782.11800000002</v>
      </c>
    </row>
    <row r="194" spans="1:11" x14ac:dyDescent="0.25">
      <c r="A194" s="5"/>
      <c r="B194" s="6"/>
      <c r="C194" s="7"/>
      <c r="D194" s="7"/>
      <c r="E194" s="7"/>
      <c r="F194" s="7"/>
      <c r="G194" s="7"/>
      <c r="H194" s="13"/>
      <c r="I194" s="11">
        <f t="shared" si="130"/>
        <v>0</v>
      </c>
      <c r="J194" s="11">
        <f t="shared" ref="J194:K194" si="186">I194*6/100+I194</f>
        <v>0</v>
      </c>
      <c r="K194" s="11">
        <f t="shared" si="186"/>
        <v>0</v>
      </c>
    </row>
    <row r="195" spans="1:11" x14ac:dyDescent="0.25">
      <c r="A195" s="5"/>
      <c r="B195" s="6" t="s">
        <v>91</v>
      </c>
      <c r="C195" s="7">
        <v>-272038</v>
      </c>
      <c r="D195" s="7">
        <v>-2300.63</v>
      </c>
      <c r="E195" s="7">
        <v>-79095.929999999993</v>
      </c>
      <c r="F195" s="7">
        <v>-192942.07</v>
      </c>
      <c r="G195" s="7">
        <v>29.07</v>
      </c>
      <c r="H195" s="13">
        <f>H193+H171</f>
        <v>0</v>
      </c>
      <c r="I195" s="11">
        <f t="shared" si="130"/>
        <v>-272038</v>
      </c>
      <c r="J195" s="11">
        <f t="shared" ref="J195:K195" si="187">I195*6/100+I195</f>
        <v>-288360.28000000003</v>
      </c>
      <c r="K195" s="11">
        <f t="shared" si="187"/>
        <v>-305661.89680000005</v>
      </c>
    </row>
    <row r="196" spans="1:11" x14ac:dyDescent="0.25">
      <c r="A196" s="5"/>
      <c r="B196" s="6"/>
      <c r="C196" s="7"/>
      <c r="D196" s="7"/>
      <c r="E196" s="7"/>
      <c r="F196" s="7"/>
      <c r="G196" s="7"/>
      <c r="H196" s="13"/>
      <c r="I196" s="11">
        <f t="shared" si="130"/>
        <v>0</v>
      </c>
      <c r="J196" s="11">
        <f t="shared" ref="J196:K196" si="188">I196*6/100+I196</f>
        <v>0</v>
      </c>
      <c r="K196" s="11">
        <f t="shared" si="188"/>
        <v>0</v>
      </c>
    </row>
    <row r="197" spans="1:11" x14ac:dyDescent="0.25">
      <c r="A197" s="5"/>
      <c r="B197" s="6" t="s">
        <v>92</v>
      </c>
      <c r="C197" s="7"/>
      <c r="D197" s="7"/>
      <c r="E197" s="7"/>
      <c r="F197" s="7"/>
      <c r="G197" s="7"/>
      <c r="H197" s="13"/>
      <c r="I197" s="11">
        <f t="shared" si="130"/>
        <v>0</v>
      </c>
      <c r="J197" s="11">
        <f t="shared" ref="J197:K197" si="189">I197*6/100+I197</f>
        <v>0</v>
      </c>
      <c r="K197" s="11">
        <f t="shared" si="189"/>
        <v>0</v>
      </c>
    </row>
    <row r="198" spans="1:11" x14ac:dyDescent="0.25">
      <c r="A198" s="5"/>
      <c r="B198" s="6" t="s">
        <v>93</v>
      </c>
      <c r="C198" s="7"/>
      <c r="D198" s="7"/>
      <c r="E198" s="7"/>
      <c r="F198" s="7"/>
      <c r="G198" s="7"/>
      <c r="H198" s="13"/>
      <c r="I198" s="11">
        <f t="shared" si="130"/>
        <v>0</v>
      </c>
      <c r="J198" s="11">
        <f t="shared" ref="J198:K198" si="190">I198*6/100+I198</f>
        <v>0</v>
      </c>
      <c r="K198" s="11">
        <f t="shared" si="190"/>
        <v>0</v>
      </c>
    </row>
    <row r="199" spans="1:11" x14ac:dyDescent="0.25">
      <c r="A199" s="5"/>
      <c r="B199" s="6" t="s">
        <v>128</v>
      </c>
      <c r="C199" s="7"/>
      <c r="D199" s="7"/>
      <c r="E199" s="7"/>
      <c r="F199" s="7"/>
      <c r="G199" s="7"/>
      <c r="H199" s="13"/>
      <c r="I199" s="11">
        <f t="shared" si="130"/>
        <v>0</v>
      </c>
      <c r="J199" s="11">
        <f t="shared" ref="J199:K199" si="191">I199*6/100+I199</f>
        <v>0</v>
      </c>
      <c r="K199" s="11">
        <f t="shared" si="191"/>
        <v>0</v>
      </c>
    </row>
    <row r="200" spans="1:11" x14ac:dyDescent="0.25">
      <c r="A200" s="5"/>
      <c r="B200" s="6" t="s">
        <v>129</v>
      </c>
      <c r="C200" s="7"/>
      <c r="D200" s="7"/>
      <c r="E200" s="7"/>
      <c r="F200" s="7"/>
      <c r="G200" s="7"/>
      <c r="H200" s="13"/>
      <c r="I200" s="11">
        <f t="shared" si="130"/>
        <v>0</v>
      </c>
      <c r="J200" s="11">
        <f t="shared" ref="J200:K200" si="192">I200*6/100+I200</f>
        <v>0</v>
      </c>
      <c r="K200" s="11">
        <f t="shared" si="192"/>
        <v>0</v>
      </c>
    </row>
    <row r="201" spans="1:11" x14ac:dyDescent="0.25">
      <c r="A201" s="9"/>
      <c r="B201" s="10"/>
      <c r="C201" s="11"/>
      <c r="D201" s="11"/>
      <c r="E201" s="11"/>
      <c r="F201" s="11"/>
      <c r="G201" s="11"/>
      <c r="H201" s="13"/>
      <c r="I201" s="11">
        <f t="shared" si="130"/>
        <v>0</v>
      </c>
      <c r="J201" s="11">
        <f t="shared" ref="J201:K201" si="193">I201*6/100+I201</f>
        <v>0</v>
      </c>
      <c r="K201" s="11">
        <f t="shared" si="193"/>
        <v>0</v>
      </c>
    </row>
    <row r="202" spans="1:11" x14ac:dyDescent="0.25">
      <c r="A202" s="9" t="s">
        <v>976</v>
      </c>
      <c r="B202" s="10" t="s">
        <v>130</v>
      </c>
      <c r="C202" s="11">
        <v>592015</v>
      </c>
      <c r="D202" s="11">
        <v>81867.820000000007</v>
      </c>
      <c r="E202" s="11">
        <v>491206.92</v>
      </c>
      <c r="F202" s="11">
        <v>100808.08</v>
      </c>
      <c r="G202" s="11">
        <v>82.97</v>
      </c>
      <c r="H202" s="13"/>
      <c r="I202" s="11">
        <f t="shared" ref="I202:I265" si="194">C202+H202</f>
        <v>592015</v>
      </c>
      <c r="J202" s="11">
        <f t="shared" ref="J202:K202" si="195">I202*6/100+I202</f>
        <v>627535.9</v>
      </c>
      <c r="K202" s="11">
        <f t="shared" si="195"/>
        <v>665188.054</v>
      </c>
    </row>
    <row r="203" spans="1:11" x14ac:dyDescent="0.25">
      <c r="A203" s="9" t="s">
        <v>977</v>
      </c>
      <c r="B203" s="10" t="s">
        <v>131</v>
      </c>
      <c r="C203" s="11">
        <v>57580</v>
      </c>
      <c r="D203" s="11">
        <v>0</v>
      </c>
      <c r="E203" s="11">
        <v>0</v>
      </c>
      <c r="F203" s="11">
        <v>57580</v>
      </c>
      <c r="G203" s="11">
        <v>0</v>
      </c>
      <c r="H203" s="13"/>
      <c r="I203" s="11">
        <f t="shared" si="194"/>
        <v>57580</v>
      </c>
      <c r="J203" s="11">
        <f t="shared" ref="J203:K203" si="196">I203*6/100+I203</f>
        <v>61034.8</v>
      </c>
      <c r="K203" s="11">
        <f t="shared" si="196"/>
        <v>64696.888000000006</v>
      </c>
    </row>
    <row r="204" spans="1:11" x14ac:dyDescent="0.25">
      <c r="A204" s="9" t="s">
        <v>978</v>
      </c>
      <c r="B204" s="10" t="s">
        <v>132</v>
      </c>
      <c r="C204" s="11">
        <v>24000</v>
      </c>
      <c r="D204" s="11">
        <v>3172.75</v>
      </c>
      <c r="E204" s="11">
        <v>19036.5</v>
      </c>
      <c r="F204" s="11">
        <v>4963.5</v>
      </c>
      <c r="G204" s="11">
        <v>79.31</v>
      </c>
      <c r="H204" s="13"/>
      <c r="I204" s="11">
        <f t="shared" si="194"/>
        <v>24000</v>
      </c>
      <c r="J204" s="11">
        <f t="shared" ref="J204:K204" si="197">I204*6/100+I204</f>
        <v>25440</v>
      </c>
      <c r="K204" s="11">
        <f t="shared" si="197"/>
        <v>26966.400000000001</v>
      </c>
    </row>
    <row r="205" spans="1:11" x14ac:dyDescent="0.25">
      <c r="A205" s="9" t="s">
        <v>979</v>
      </c>
      <c r="B205" s="10" t="s">
        <v>133</v>
      </c>
      <c r="C205" s="11">
        <v>6264</v>
      </c>
      <c r="D205" s="11">
        <v>0</v>
      </c>
      <c r="E205" s="11">
        <v>0</v>
      </c>
      <c r="F205" s="11">
        <v>6264</v>
      </c>
      <c r="G205" s="11">
        <v>0</v>
      </c>
      <c r="H205" s="13"/>
      <c r="I205" s="11">
        <f t="shared" si="194"/>
        <v>6264</v>
      </c>
      <c r="J205" s="11">
        <f t="shared" ref="J205:K205" si="198">I205*6/100+I205</f>
        <v>6639.84</v>
      </c>
      <c r="K205" s="11">
        <f t="shared" si="198"/>
        <v>7038.2304000000004</v>
      </c>
    </row>
    <row r="206" spans="1:11" x14ac:dyDescent="0.25">
      <c r="A206" s="9" t="s">
        <v>980</v>
      </c>
      <c r="B206" s="10" t="s">
        <v>135</v>
      </c>
      <c r="C206" s="11">
        <v>19463</v>
      </c>
      <c r="D206" s="11">
        <v>0</v>
      </c>
      <c r="E206" s="11">
        <v>0</v>
      </c>
      <c r="F206" s="11">
        <v>19463</v>
      </c>
      <c r="G206" s="11">
        <v>0</v>
      </c>
      <c r="H206" s="13"/>
      <c r="I206" s="11">
        <f t="shared" si="194"/>
        <v>19463</v>
      </c>
      <c r="J206" s="11">
        <f t="shared" ref="J206:K206" si="199">I206*6/100+I206</f>
        <v>20630.78</v>
      </c>
      <c r="K206" s="11">
        <f t="shared" si="199"/>
        <v>21868.626799999998</v>
      </c>
    </row>
    <row r="207" spans="1:11" x14ac:dyDescent="0.25">
      <c r="A207" s="9" t="s">
        <v>981</v>
      </c>
      <c r="B207" s="10" t="s">
        <v>136</v>
      </c>
      <c r="C207" s="11">
        <v>148003</v>
      </c>
      <c r="D207" s="11">
        <v>20466.95</v>
      </c>
      <c r="E207" s="11">
        <v>122801.7</v>
      </c>
      <c r="F207" s="11">
        <v>25201.3</v>
      </c>
      <c r="G207" s="11">
        <v>82.97</v>
      </c>
      <c r="H207" s="13"/>
      <c r="I207" s="11">
        <f t="shared" si="194"/>
        <v>148003</v>
      </c>
      <c r="J207" s="11">
        <f t="shared" ref="J207:K207" si="200">I207*6/100+I207</f>
        <v>156883.18</v>
      </c>
      <c r="K207" s="11">
        <f t="shared" si="200"/>
        <v>166296.17079999999</v>
      </c>
    </row>
    <row r="208" spans="1:11" x14ac:dyDescent="0.25">
      <c r="A208" s="9" t="s">
        <v>982</v>
      </c>
      <c r="B208" s="10" t="s">
        <v>138</v>
      </c>
      <c r="C208" s="11">
        <v>11840</v>
      </c>
      <c r="D208" s="11">
        <v>0</v>
      </c>
      <c r="E208" s="11">
        <v>0</v>
      </c>
      <c r="F208" s="11">
        <v>11840</v>
      </c>
      <c r="G208" s="11">
        <v>0</v>
      </c>
      <c r="H208" s="13"/>
      <c r="I208" s="11">
        <f t="shared" si="194"/>
        <v>11840</v>
      </c>
      <c r="J208" s="11">
        <f t="shared" ref="J208:K208" si="201">I208*6/100+I208</f>
        <v>12550.4</v>
      </c>
      <c r="K208" s="11">
        <f t="shared" si="201"/>
        <v>13303.423999999999</v>
      </c>
    </row>
    <row r="209" spans="1:11" x14ac:dyDescent="0.25">
      <c r="A209" s="9" t="s">
        <v>983</v>
      </c>
      <c r="B209" s="10" t="s">
        <v>142</v>
      </c>
      <c r="C209" s="11">
        <v>15692</v>
      </c>
      <c r="D209" s="11">
        <v>1307.7</v>
      </c>
      <c r="E209" s="11">
        <v>7846.2</v>
      </c>
      <c r="F209" s="11">
        <v>7845.8</v>
      </c>
      <c r="G209" s="11">
        <v>50</v>
      </c>
      <c r="H209" s="13"/>
      <c r="I209" s="11">
        <f t="shared" si="194"/>
        <v>15692</v>
      </c>
      <c r="J209" s="11">
        <f t="shared" ref="J209:K209" si="202">I209*6/100+I209</f>
        <v>16633.52</v>
      </c>
      <c r="K209" s="11">
        <f t="shared" si="202"/>
        <v>17631.531200000001</v>
      </c>
    </row>
    <row r="210" spans="1:11" x14ac:dyDescent="0.25">
      <c r="A210" s="9"/>
      <c r="B210" s="10"/>
      <c r="C210" s="11"/>
      <c r="D210" s="11"/>
      <c r="E210" s="11"/>
      <c r="F210" s="11"/>
      <c r="G210" s="11"/>
      <c r="H210" s="13"/>
      <c r="I210" s="11">
        <f t="shared" si="194"/>
        <v>0</v>
      </c>
      <c r="J210" s="11">
        <f t="shared" ref="J210:K210" si="203">I210*6/100+I210</f>
        <v>0</v>
      </c>
      <c r="K210" s="11">
        <f t="shared" si="203"/>
        <v>0</v>
      </c>
    </row>
    <row r="211" spans="1:11" x14ac:dyDescent="0.25">
      <c r="A211" s="5"/>
      <c r="B211" s="6" t="s">
        <v>143</v>
      </c>
      <c r="C211" s="7">
        <v>874857</v>
      </c>
      <c r="D211" s="7">
        <v>106815.22</v>
      </c>
      <c r="E211" s="7">
        <v>640891.31999999995</v>
      </c>
      <c r="F211" s="7">
        <v>233965.68</v>
      </c>
      <c r="G211" s="7">
        <v>73.25</v>
      </c>
      <c r="H211" s="13">
        <f>SUM(H202:H209)</f>
        <v>0</v>
      </c>
      <c r="I211" s="11">
        <f t="shared" si="194"/>
        <v>874857</v>
      </c>
      <c r="J211" s="11">
        <f t="shared" ref="J211:K211" si="204">I211*6/100+I211</f>
        <v>927348.42</v>
      </c>
      <c r="K211" s="11">
        <f t="shared" si="204"/>
        <v>982989.32520000008</v>
      </c>
    </row>
    <row r="212" spans="1:11" x14ac:dyDescent="0.25">
      <c r="A212" s="5"/>
      <c r="B212" s="6"/>
      <c r="C212" s="7"/>
      <c r="D212" s="7"/>
      <c r="E212" s="7"/>
      <c r="F212" s="7"/>
      <c r="G212" s="7"/>
      <c r="H212" s="13"/>
      <c r="I212" s="11">
        <f t="shared" si="194"/>
        <v>0</v>
      </c>
      <c r="J212" s="11">
        <f t="shared" ref="J212:K212" si="205">I212*6/100+I212</f>
        <v>0</v>
      </c>
      <c r="K212" s="11">
        <f t="shared" si="205"/>
        <v>0</v>
      </c>
    </row>
    <row r="213" spans="1:11" x14ac:dyDescent="0.25">
      <c r="A213" s="5"/>
      <c r="B213" s="6" t="s">
        <v>144</v>
      </c>
      <c r="C213" s="7"/>
      <c r="D213" s="7"/>
      <c r="E213" s="7"/>
      <c r="F213" s="7"/>
      <c r="G213" s="7"/>
      <c r="H213" s="13"/>
      <c r="I213" s="11">
        <f t="shared" si="194"/>
        <v>0</v>
      </c>
      <c r="J213" s="11">
        <f t="shared" ref="J213:K213" si="206">I213*6/100+I213</f>
        <v>0</v>
      </c>
      <c r="K213" s="11">
        <f t="shared" si="206"/>
        <v>0</v>
      </c>
    </row>
    <row r="214" spans="1:11" x14ac:dyDescent="0.25">
      <c r="A214" s="9"/>
      <c r="B214" s="10"/>
      <c r="C214" s="11"/>
      <c r="D214" s="11"/>
      <c r="E214" s="11"/>
      <c r="F214" s="11"/>
      <c r="G214" s="11"/>
      <c r="H214" s="13"/>
      <c r="I214" s="11">
        <f t="shared" si="194"/>
        <v>0</v>
      </c>
      <c r="J214" s="11">
        <f t="shared" ref="J214:K214" si="207">I214*6/100+I214</f>
        <v>0</v>
      </c>
      <c r="K214" s="11">
        <f t="shared" si="207"/>
        <v>0</v>
      </c>
    </row>
    <row r="215" spans="1:11" x14ac:dyDescent="0.25">
      <c r="A215" s="9" t="s">
        <v>984</v>
      </c>
      <c r="B215" s="10" t="s">
        <v>145</v>
      </c>
      <c r="C215" s="11">
        <v>76</v>
      </c>
      <c r="D215" s="11">
        <v>17.5</v>
      </c>
      <c r="E215" s="11">
        <v>105</v>
      </c>
      <c r="F215" s="11">
        <v>-29</v>
      </c>
      <c r="G215" s="11">
        <v>138.15</v>
      </c>
      <c r="H215" s="13">
        <f>105*2</f>
        <v>210</v>
      </c>
      <c r="I215" s="11">
        <f t="shared" si="194"/>
        <v>286</v>
      </c>
      <c r="J215" s="11">
        <f t="shared" ref="J215:K215" si="208">I215*6/100+I215</f>
        <v>303.16000000000003</v>
      </c>
      <c r="K215" s="11">
        <f t="shared" si="208"/>
        <v>321.34960000000001</v>
      </c>
    </row>
    <row r="216" spans="1:11" x14ac:dyDescent="0.25">
      <c r="A216" s="9" t="s">
        <v>985</v>
      </c>
      <c r="B216" s="10" t="s">
        <v>146</v>
      </c>
      <c r="C216" s="11">
        <v>33595</v>
      </c>
      <c r="D216" s="11">
        <v>6549.77</v>
      </c>
      <c r="E216" s="11">
        <v>40539.78</v>
      </c>
      <c r="F216" s="11">
        <v>-6944.78</v>
      </c>
      <c r="G216" s="11">
        <v>120.67</v>
      </c>
      <c r="H216" s="13">
        <f>6550*6+8000</f>
        <v>47300</v>
      </c>
      <c r="I216" s="11">
        <f t="shared" si="194"/>
        <v>80895</v>
      </c>
      <c r="J216" s="11">
        <f t="shared" ref="J216:K216" si="209">I216*6/100+I216</f>
        <v>85748.7</v>
      </c>
      <c r="K216" s="11">
        <f t="shared" si="209"/>
        <v>90893.622000000003</v>
      </c>
    </row>
    <row r="217" spans="1:11" x14ac:dyDescent="0.25">
      <c r="A217" s="9" t="s">
        <v>986</v>
      </c>
      <c r="B217" s="10" t="s">
        <v>147</v>
      </c>
      <c r="C217" s="11">
        <v>130243</v>
      </c>
      <c r="D217" s="11">
        <v>18010.93</v>
      </c>
      <c r="E217" s="11">
        <v>108065.56</v>
      </c>
      <c r="F217" s="11">
        <v>22177.439999999999</v>
      </c>
      <c r="G217" s="11">
        <v>82.97</v>
      </c>
      <c r="H217" s="13"/>
      <c r="I217" s="11">
        <f t="shared" si="194"/>
        <v>130243</v>
      </c>
      <c r="J217" s="11">
        <f t="shared" ref="J217:K217" si="210">I217*6/100+I217</f>
        <v>138057.57999999999</v>
      </c>
      <c r="K217" s="11">
        <f t="shared" si="210"/>
        <v>146341.03479999999</v>
      </c>
    </row>
    <row r="218" spans="1:11" x14ac:dyDescent="0.25">
      <c r="A218" s="9" t="s">
        <v>987</v>
      </c>
      <c r="B218" s="10" t="s">
        <v>148</v>
      </c>
      <c r="C218" s="11">
        <v>1784</v>
      </c>
      <c r="D218" s="11">
        <v>297.44</v>
      </c>
      <c r="E218" s="11">
        <v>1784.64</v>
      </c>
      <c r="F218" s="11">
        <v>-0.64</v>
      </c>
      <c r="G218" s="11">
        <v>100.03</v>
      </c>
      <c r="H218" s="13">
        <v>2000</v>
      </c>
      <c r="I218" s="11">
        <f t="shared" si="194"/>
        <v>3784</v>
      </c>
      <c r="J218" s="11">
        <f t="shared" ref="J218:K218" si="211">I218*6/100+I218</f>
        <v>4011.04</v>
      </c>
      <c r="K218" s="11">
        <f t="shared" si="211"/>
        <v>4251.7024000000001</v>
      </c>
    </row>
    <row r="219" spans="1:11" x14ac:dyDescent="0.25">
      <c r="A219" s="9"/>
      <c r="B219" s="10"/>
      <c r="C219" s="11"/>
      <c r="D219" s="11"/>
      <c r="E219" s="11"/>
      <c r="F219" s="11"/>
      <c r="G219" s="11"/>
      <c r="H219" s="13"/>
      <c r="I219" s="11">
        <f t="shared" si="194"/>
        <v>0</v>
      </c>
      <c r="J219" s="11">
        <f t="shared" ref="J219:K219" si="212">I219*6/100+I219</f>
        <v>0</v>
      </c>
      <c r="K219" s="11">
        <f t="shared" si="212"/>
        <v>0</v>
      </c>
    </row>
    <row r="220" spans="1:11" x14ac:dyDescent="0.25">
      <c r="A220" s="5"/>
      <c r="B220" s="6" t="s">
        <v>149</v>
      </c>
      <c r="C220" s="7">
        <v>165698</v>
      </c>
      <c r="D220" s="7">
        <v>24875.64</v>
      </c>
      <c r="E220" s="7">
        <v>150494.98000000001</v>
      </c>
      <c r="F220" s="7">
        <v>15203.02</v>
      </c>
      <c r="G220" s="7">
        <v>90.82</v>
      </c>
      <c r="H220" s="13">
        <f>SUM(H215:H218)</f>
        <v>49510</v>
      </c>
      <c r="I220" s="11">
        <f t="shared" si="194"/>
        <v>215208</v>
      </c>
      <c r="J220" s="11">
        <f t="shared" ref="J220:K220" si="213">I220*6/100+I220</f>
        <v>228120.48</v>
      </c>
      <c r="K220" s="11">
        <f t="shared" si="213"/>
        <v>241807.70880000002</v>
      </c>
    </row>
    <row r="221" spans="1:11" x14ac:dyDescent="0.25">
      <c r="A221" s="5"/>
      <c r="B221" s="6"/>
      <c r="C221" s="7"/>
      <c r="D221" s="7"/>
      <c r="E221" s="7"/>
      <c r="F221" s="7"/>
      <c r="G221" s="7"/>
      <c r="H221" s="13"/>
      <c r="I221" s="11">
        <f t="shared" si="194"/>
        <v>0</v>
      </c>
      <c r="J221" s="11">
        <f t="shared" ref="J221:K221" si="214">I221*6/100+I221</f>
        <v>0</v>
      </c>
      <c r="K221" s="11">
        <f t="shared" si="214"/>
        <v>0</v>
      </c>
    </row>
    <row r="222" spans="1:11" x14ac:dyDescent="0.25">
      <c r="A222" s="5"/>
      <c r="B222" s="6" t="s">
        <v>150</v>
      </c>
      <c r="C222" s="7"/>
      <c r="D222" s="7"/>
      <c r="E222" s="7"/>
      <c r="F222" s="7"/>
      <c r="G222" s="7"/>
      <c r="H222" s="13"/>
      <c r="I222" s="11">
        <f t="shared" si="194"/>
        <v>0</v>
      </c>
      <c r="J222" s="11">
        <f t="shared" ref="J222:K222" si="215">I222*6/100+I222</f>
        <v>0</v>
      </c>
      <c r="K222" s="11">
        <f t="shared" si="215"/>
        <v>0</v>
      </c>
    </row>
    <row r="223" spans="1:11" x14ac:dyDescent="0.25">
      <c r="A223" s="9"/>
      <c r="B223" s="10"/>
      <c r="C223" s="11"/>
      <c r="D223" s="11"/>
      <c r="E223" s="11"/>
      <c r="F223" s="11"/>
      <c r="G223" s="11"/>
      <c r="H223" s="13"/>
      <c r="I223" s="11">
        <f t="shared" si="194"/>
        <v>0</v>
      </c>
      <c r="J223" s="11">
        <f t="shared" ref="J223:K223" si="216">I223*6/100+I223</f>
        <v>0</v>
      </c>
      <c r="K223" s="11">
        <f t="shared" si="216"/>
        <v>0</v>
      </c>
    </row>
    <row r="224" spans="1:11" x14ac:dyDescent="0.25">
      <c r="A224" s="9" t="s">
        <v>988</v>
      </c>
      <c r="B224" s="10" t="s">
        <v>151</v>
      </c>
      <c r="C224" s="11">
        <v>11197</v>
      </c>
      <c r="D224" s="11">
        <v>0</v>
      </c>
      <c r="E224" s="11">
        <v>0</v>
      </c>
      <c r="F224" s="11">
        <v>11197</v>
      </c>
      <c r="G224" s="11">
        <v>0</v>
      </c>
      <c r="H224" s="13"/>
      <c r="I224" s="11">
        <f t="shared" si="194"/>
        <v>11197</v>
      </c>
      <c r="J224" s="11">
        <f t="shared" ref="J224:K224" si="217">I224*6/100+I224</f>
        <v>11868.82</v>
      </c>
      <c r="K224" s="11">
        <f t="shared" si="217"/>
        <v>12580.949199999999</v>
      </c>
    </row>
    <row r="225" spans="1:11" x14ac:dyDescent="0.25">
      <c r="A225" s="9" t="s">
        <v>989</v>
      </c>
      <c r="B225" s="10" t="s">
        <v>152</v>
      </c>
      <c r="C225" s="11">
        <v>18351</v>
      </c>
      <c r="D225" s="11">
        <v>0</v>
      </c>
      <c r="E225" s="11">
        <v>0</v>
      </c>
      <c r="F225" s="11">
        <v>18351</v>
      </c>
      <c r="G225" s="11">
        <v>0</v>
      </c>
      <c r="H225" s="13"/>
      <c r="I225" s="11">
        <f t="shared" si="194"/>
        <v>18351</v>
      </c>
      <c r="J225" s="11">
        <f t="shared" ref="J225:K225" si="218">I225*6/100+I225</f>
        <v>19452.060000000001</v>
      </c>
      <c r="K225" s="11">
        <f t="shared" si="218"/>
        <v>20619.1836</v>
      </c>
    </row>
    <row r="226" spans="1:11" x14ac:dyDescent="0.25">
      <c r="A226" s="9" t="s">
        <v>990</v>
      </c>
      <c r="B226" s="10" t="s">
        <v>153</v>
      </c>
      <c r="C226" s="11">
        <v>12774</v>
      </c>
      <c r="D226" s="11">
        <v>0</v>
      </c>
      <c r="E226" s="11">
        <v>0</v>
      </c>
      <c r="F226" s="11">
        <v>12774</v>
      </c>
      <c r="G226" s="11">
        <v>0</v>
      </c>
      <c r="H226" s="13"/>
      <c r="I226" s="11">
        <f t="shared" si="194"/>
        <v>12774</v>
      </c>
      <c r="J226" s="11">
        <f t="shared" ref="J226:K226" si="219">I226*6/100+I226</f>
        <v>13540.44</v>
      </c>
      <c r="K226" s="11">
        <f t="shared" si="219"/>
        <v>14352.866400000001</v>
      </c>
    </row>
    <row r="227" spans="1:11" x14ac:dyDescent="0.25">
      <c r="A227" s="9"/>
      <c r="B227" s="10"/>
      <c r="C227" s="11"/>
      <c r="D227" s="11"/>
      <c r="E227" s="11"/>
      <c r="F227" s="11"/>
      <c r="G227" s="11"/>
      <c r="H227" s="13"/>
      <c r="I227" s="11">
        <f t="shared" si="194"/>
        <v>0</v>
      </c>
      <c r="J227" s="11">
        <f t="shared" ref="J227:K227" si="220">I227*6/100+I227</f>
        <v>0</v>
      </c>
      <c r="K227" s="11">
        <f t="shared" si="220"/>
        <v>0</v>
      </c>
    </row>
    <row r="228" spans="1:11" x14ac:dyDescent="0.25">
      <c r="A228" s="5"/>
      <c r="B228" s="6" t="s">
        <v>154</v>
      </c>
      <c r="C228" s="7">
        <v>42322</v>
      </c>
      <c r="D228" s="7">
        <v>0</v>
      </c>
      <c r="E228" s="7">
        <v>0</v>
      </c>
      <c r="F228" s="7">
        <v>42322</v>
      </c>
      <c r="G228" s="7">
        <v>0</v>
      </c>
      <c r="H228" s="13">
        <f>SUM(H224:H226)</f>
        <v>0</v>
      </c>
      <c r="I228" s="11">
        <f t="shared" si="194"/>
        <v>42322</v>
      </c>
      <c r="J228" s="11">
        <f t="shared" ref="J228:K228" si="221">I228*6/100+I228</f>
        <v>44861.32</v>
      </c>
      <c r="K228" s="11">
        <f t="shared" si="221"/>
        <v>47552.999199999998</v>
      </c>
    </row>
    <row r="229" spans="1:11" x14ac:dyDescent="0.25">
      <c r="A229" s="5"/>
      <c r="B229" s="6"/>
      <c r="C229" s="7"/>
      <c r="D229" s="7"/>
      <c r="E229" s="7"/>
      <c r="F229" s="7"/>
      <c r="G229" s="7"/>
      <c r="H229" s="13"/>
      <c r="I229" s="11">
        <f t="shared" si="194"/>
        <v>0</v>
      </c>
      <c r="J229" s="11">
        <f t="shared" ref="J229:K229" si="222">I229*6/100+I229</f>
        <v>0</v>
      </c>
      <c r="K229" s="11">
        <f t="shared" si="222"/>
        <v>0</v>
      </c>
    </row>
    <row r="230" spans="1:11" x14ac:dyDescent="0.25">
      <c r="A230" s="5"/>
      <c r="B230" s="6" t="s">
        <v>155</v>
      </c>
      <c r="C230" s="7">
        <v>1082877</v>
      </c>
      <c r="D230" s="7">
        <v>131690.85999999999</v>
      </c>
      <c r="E230" s="7">
        <v>791386.3</v>
      </c>
      <c r="F230" s="7">
        <v>291490.7</v>
      </c>
      <c r="G230" s="7">
        <v>73.08</v>
      </c>
      <c r="H230" s="13">
        <f>H211+H220+H228</f>
        <v>49510</v>
      </c>
      <c r="I230" s="11">
        <f t="shared" si="194"/>
        <v>1132387</v>
      </c>
      <c r="J230" s="11">
        <f t="shared" ref="J230:K230" si="223">I230*6/100+I230</f>
        <v>1200330.22</v>
      </c>
      <c r="K230" s="11">
        <f t="shared" si="223"/>
        <v>1272350.0331999999</v>
      </c>
    </row>
    <row r="231" spans="1:11" x14ac:dyDescent="0.25">
      <c r="A231" s="5"/>
      <c r="B231" s="6"/>
      <c r="C231" s="7"/>
      <c r="D231" s="7"/>
      <c r="E231" s="7"/>
      <c r="F231" s="7"/>
      <c r="G231" s="7"/>
      <c r="H231" s="13"/>
      <c r="I231" s="11">
        <f t="shared" si="194"/>
        <v>0</v>
      </c>
      <c r="J231" s="11">
        <f t="shared" ref="J231:K231" si="224">I231*6/100+I231</f>
        <v>0</v>
      </c>
      <c r="K231" s="11">
        <f t="shared" si="224"/>
        <v>0</v>
      </c>
    </row>
    <row r="232" spans="1:11" x14ac:dyDescent="0.25">
      <c r="A232" s="5"/>
      <c r="B232" s="6" t="s">
        <v>156</v>
      </c>
      <c r="C232" s="7">
        <v>1082877</v>
      </c>
      <c r="D232" s="7">
        <v>131690.85999999999</v>
      </c>
      <c r="E232" s="7">
        <v>791386.3</v>
      </c>
      <c r="F232" s="7">
        <v>291490.7</v>
      </c>
      <c r="G232" s="7">
        <v>73.08</v>
      </c>
      <c r="H232" s="13">
        <f>H230</f>
        <v>49510</v>
      </c>
      <c r="I232" s="11">
        <f t="shared" si="194"/>
        <v>1132387</v>
      </c>
      <c r="J232" s="11">
        <f t="shared" ref="J232:K232" si="225">I232*6/100+I232</f>
        <v>1200330.22</v>
      </c>
      <c r="K232" s="11">
        <f t="shared" si="225"/>
        <v>1272350.0331999999</v>
      </c>
    </row>
    <row r="233" spans="1:11" x14ac:dyDescent="0.25">
      <c r="A233" s="5"/>
      <c r="B233" s="6"/>
      <c r="C233" s="7"/>
      <c r="D233" s="7"/>
      <c r="E233" s="7"/>
      <c r="F233" s="7"/>
      <c r="G233" s="7"/>
      <c r="H233" s="13"/>
      <c r="I233" s="11">
        <f t="shared" si="194"/>
        <v>0</v>
      </c>
      <c r="J233" s="11">
        <f t="shared" ref="J233:K233" si="226">I233*6/100+I233</f>
        <v>0</v>
      </c>
      <c r="K233" s="11">
        <f t="shared" si="226"/>
        <v>0</v>
      </c>
    </row>
    <row r="234" spans="1:11" x14ac:dyDescent="0.25">
      <c r="A234" s="5"/>
      <c r="B234" s="6" t="s">
        <v>186</v>
      </c>
      <c r="C234" s="7"/>
      <c r="D234" s="7"/>
      <c r="E234" s="7"/>
      <c r="F234" s="7"/>
      <c r="G234" s="7"/>
      <c r="H234" s="13"/>
      <c r="I234" s="11">
        <f t="shared" si="194"/>
        <v>0</v>
      </c>
      <c r="J234" s="11">
        <f t="shared" ref="J234:K234" si="227">I234*6/100+I234</f>
        <v>0</v>
      </c>
      <c r="K234" s="11">
        <f t="shared" si="227"/>
        <v>0</v>
      </c>
    </row>
    <row r="235" spans="1:11" x14ac:dyDescent="0.25">
      <c r="A235" s="5"/>
      <c r="B235" s="6" t="s">
        <v>187</v>
      </c>
      <c r="C235" s="7"/>
      <c r="D235" s="7"/>
      <c r="E235" s="7"/>
      <c r="F235" s="7"/>
      <c r="G235" s="7"/>
      <c r="H235" s="13"/>
      <c r="I235" s="11">
        <f t="shared" si="194"/>
        <v>0</v>
      </c>
      <c r="J235" s="11">
        <f t="shared" ref="J235:K235" si="228">I235*6/100+I235</f>
        <v>0</v>
      </c>
      <c r="K235" s="11">
        <f t="shared" si="228"/>
        <v>0</v>
      </c>
    </row>
    <row r="236" spans="1:11" x14ac:dyDescent="0.25">
      <c r="A236" s="5"/>
      <c r="B236" s="6"/>
      <c r="C236" s="7"/>
      <c r="D236" s="7"/>
      <c r="E236" s="7"/>
      <c r="F236" s="7"/>
      <c r="G236" s="7"/>
      <c r="H236" s="13"/>
      <c r="I236" s="11">
        <f t="shared" si="194"/>
        <v>0</v>
      </c>
      <c r="J236" s="11">
        <f t="shared" ref="J236:K236" si="229">I236*6/100+I236</f>
        <v>0</v>
      </c>
      <c r="K236" s="11">
        <f t="shared" si="229"/>
        <v>0</v>
      </c>
    </row>
    <row r="237" spans="1:11" s="18" customFormat="1" x14ac:dyDescent="0.25">
      <c r="A237" s="15" t="s">
        <v>991</v>
      </c>
      <c r="B237" s="16" t="s">
        <v>195</v>
      </c>
      <c r="C237" s="17">
        <v>30000</v>
      </c>
      <c r="D237" s="17">
        <v>0</v>
      </c>
      <c r="E237" s="17">
        <v>0</v>
      </c>
      <c r="F237" s="17">
        <v>30000</v>
      </c>
      <c r="G237" s="17">
        <v>0</v>
      </c>
      <c r="H237" s="19">
        <f>'[2]community services'!$H$237</f>
        <v>10000</v>
      </c>
      <c r="I237" s="17">
        <f t="shared" si="194"/>
        <v>40000</v>
      </c>
      <c r="J237" s="11">
        <f t="shared" ref="J237:K237" si="230">I237*6/100+I237</f>
        <v>42400</v>
      </c>
      <c r="K237" s="11">
        <f t="shared" si="230"/>
        <v>44944</v>
      </c>
    </row>
    <row r="238" spans="1:11" x14ac:dyDescent="0.25">
      <c r="A238" s="9"/>
      <c r="B238" s="10"/>
      <c r="C238" s="11"/>
      <c r="D238" s="11"/>
      <c r="E238" s="11"/>
      <c r="F238" s="11"/>
      <c r="G238" s="11"/>
      <c r="H238" s="13"/>
      <c r="I238" s="11">
        <f t="shared" si="194"/>
        <v>0</v>
      </c>
      <c r="J238" s="11">
        <f t="shared" ref="J238:K238" si="231">I238*6/100+I238</f>
        <v>0</v>
      </c>
      <c r="K238" s="11">
        <f t="shared" si="231"/>
        <v>0</v>
      </c>
    </row>
    <row r="239" spans="1:11" x14ac:dyDescent="0.25">
      <c r="A239" s="5"/>
      <c r="B239" s="6" t="s">
        <v>196</v>
      </c>
      <c r="C239" s="7">
        <v>30000</v>
      </c>
      <c r="D239" s="7">
        <v>0</v>
      </c>
      <c r="E239" s="7">
        <v>0</v>
      </c>
      <c r="F239" s="7">
        <v>30000</v>
      </c>
      <c r="G239" s="7">
        <v>0</v>
      </c>
      <c r="H239" s="13">
        <f>H237</f>
        <v>10000</v>
      </c>
      <c r="I239" s="11">
        <f t="shared" si="194"/>
        <v>40000</v>
      </c>
      <c r="J239" s="11">
        <f t="shared" ref="J239:K239" si="232">I239*6/100+I239</f>
        <v>42400</v>
      </c>
      <c r="K239" s="11">
        <f t="shared" si="232"/>
        <v>44944</v>
      </c>
    </row>
    <row r="240" spans="1:11" x14ac:dyDescent="0.25">
      <c r="A240" s="5"/>
      <c r="B240" s="6"/>
      <c r="C240" s="7"/>
      <c r="D240" s="7"/>
      <c r="E240" s="7"/>
      <c r="F240" s="7"/>
      <c r="G240" s="7"/>
      <c r="H240" s="13"/>
      <c r="I240" s="11">
        <f t="shared" si="194"/>
        <v>0</v>
      </c>
      <c r="J240" s="11">
        <f t="shared" ref="J240:K240" si="233">I240*6/100+I240</f>
        <v>0</v>
      </c>
      <c r="K240" s="11">
        <f t="shared" si="233"/>
        <v>0</v>
      </c>
    </row>
    <row r="241" spans="1:11" x14ac:dyDescent="0.25">
      <c r="A241" s="5"/>
      <c r="B241" s="6" t="s">
        <v>197</v>
      </c>
      <c r="C241" s="7"/>
      <c r="D241" s="7"/>
      <c r="E241" s="7"/>
      <c r="F241" s="7"/>
      <c r="G241" s="7"/>
      <c r="H241" s="13"/>
      <c r="I241" s="11">
        <f t="shared" si="194"/>
        <v>0</v>
      </c>
      <c r="J241" s="11">
        <f t="shared" ref="J241:K241" si="234">I241*6/100+I241</f>
        <v>0</v>
      </c>
      <c r="K241" s="11">
        <f t="shared" si="234"/>
        <v>0</v>
      </c>
    </row>
    <row r="242" spans="1:11" x14ac:dyDescent="0.25">
      <c r="A242" s="5"/>
      <c r="B242" s="6"/>
      <c r="C242" s="7"/>
      <c r="D242" s="7"/>
      <c r="E242" s="7"/>
      <c r="F242" s="7"/>
      <c r="G242" s="7"/>
      <c r="H242" s="13"/>
      <c r="I242" s="11">
        <f t="shared" si="194"/>
        <v>0</v>
      </c>
      <c r="J242" s="11">
        <f t="shared" ref="J242:K242" si="235">I242*6/100+I242</f>
        <v>0</v>
      </c>
      <c r="K242" s="11">
        <f t="shared" si="235"/>
        <v>0</v>
      </c>
    </row>
    <row r="243" spans="1:11" x14ac:dyDescent="0.25">
      <c r="A243" s="9" t="s">
        <v>992</v>
      </c>
      <c r="B243" s="10" t="s">
        <v>201</v>
      </c>
      <c r="C243" s="11">
        <v>56019</v>
      </c>
      <c r="D243" s="11">
        <v>0</v>
      </c>
      <c r="E243" s="11">
        <v>0</v>
      </c>
      <c r="F243" s="11">
        <v>56019</v>
      </c>
      <c r="G243" s="11">
        <v>0</v>
      </c>
      <c r="H243" s="13"/>
      <c r="I243" s="11">
        <f t="shared" si="194"/>
        <v>56019</v>
      </c>
      <c r="J243" s="11">
        <f t="shared" ref="J243:K243" si="236">I243*6/100+I243</f>
        <v>59380.14</v>
      </c>
      <c r="K243" s="11">
        <f t="shared" si="236"/>
        <v>62942.948400000001</v>
      </c>
    </row>
    <row r="244" spans="1:11" x14ac:dyDescent="0.25">
      <c r="A244" s="9"/>
      <c r="B244" s="10"/>
      <c r="C244" s="11"/>
      <c r="D244" s="11"/>
      <c r="E244" s="11"/>
      <c r="F244" s="11"/>
      <c r="G244" s="11"/>
      <c r="H244" s="13"/>
      <c r="I244" s="11">
        <f t="shared" si="194"/>
        <v>0</v>
      </c>
      <c r="J244" s="11">
        <f t="shared" ref="J244:K244" si="237">I244*6/100+I244</f>
        <v>0</v>
      </c>
      <c r="K244" s="11">
        <f t="shared" si="237"/>
        <v>0</v>
      </c>
    </row>
    <row r="245" spans="1:11" x14ac:dyDescent="0.25">
      <c r="A245" s="5"/>
      <c r="B245" s="6" t="s">
        <v>204</v>
      </c>
      <c r="C245" s="7">
        <v>56019</v>
      </c>
      <c r="D245" s="7">
        <v>0</v>
      </c>
      <c r="E245" s="7">
        <v>0</v>
      </c>
      <c r="F245" s="7">
        <v>56019</v>
      </c>
      <c r="G245" s="7">
        <v>0</v>
      </c>
      <c r="H245" s="13">
        <f>H243</f>
        <v>0</v>
      </c>
      <c r="I245" s="11">
        <f t="shared" si="194"/>
        <v>56019</v>
      </c>
      <c r="J245" s="11">
        <f t="shared" ref="J245:K245" si="238">I245*6/100+I245</f>
        <v>59380.14</v>
      </c>
      <c r="K245" s="11">
        <f t="shared" si="238"/>
        <v>62942.948400000001</v>
      </c>
    </row>
    <row r="246" spans="1:11" x14ac:dyDescent="0.25">
      <c r="A246" s="5"/>
      <c r="B246" s="6"/>
      <c r="C246" s="7"/>
      <c r="D246" s="7"/>
      <c r="E246" s="7"/>
      <c r="F246" s="7"/>
      <c r="G246" s="7"/>
      <c r="H246" s="13"/>
      <c r="I246" s="11">
        <f t="shared" si="194"/>
        <v>0</v>
      </c>
      <c r="J246" s="11">
        <f t="shared" ref="J246:K246" si="239">I246*6/100+I246</f>
        <v>0</v>
      </c>
      <c r="K246" s="11">
        <f t="shared" si="239"/>
        <v>0</v>
      </c>
    </row>
    <row r="247" spans="1:11" x14ac:dyDescent="0.25">
      <c r="A247" s="5"/>
      <c r="B247" s="6" t="s">
        <v>205</v>
      </c>
      <c r="C247" s="7"/>
      <c r="D247" s="7"/>
      <c r="E247" s="7"/>
      <c r="F247" s="7"/>
      <c r="G247" s="7"/>
      <c r="H247" s="13"/>
      <c r="I247" s="11">
        <f t="shared" si="194"/>
        <v>0</v>
      </c>
      <c r="J247" s="11">
        <f t="shared" ref="J247:K247" si="240">I247*6/100+I247</f>
        <v>0</v>
      </c>
      <c r="K247" s="11">
        <f t="shared" si="240"/>
        <v>0</v>
      </c>
    </row>
    <row r="248" spans="1:11" x14ac:dyDescent="0.25">
      <c r="A248" s="5"/>
      <c r="B248" s="6"/>
      <c r="C248" s="7"/>
      <c r="D248" s="7"/>
      <c r="E248" s="7"/>
      <c r="F248" s="7"/>
      <c r="G248" s="7"/>
      <c r="H248" s="13"/>
      <c r="I248" s="11">
        <f t="shared" si="194"/>
        <v>0</v>
      </c>
      <c r="J248" s="11">
        <f t="shared" ref="J248:K248" si="241">I248*6/100+I248</f>
        <v>0</v>
      </c>
      <c r="K248" s="11">
        <f t="shared" si="241"/>
        <v>0</v>
      </c>
    </row>
    <row r="249" spans="1:11" s="18" customFormat="1" x14ac:dyDescent="0.25">
      <c r="A249" s="15" t="s">
        <v>993</v>
      </c>
      <c r="B249" s="16" t="s">
        <v>211</v>
      </c>
      <c r="C249" s="17">
        <v>400000</v>
      </c>
      <c r="D249" s="17">
        <v>0</v>
      </c>
      <c r="E249" s="17">
        <v>0</v>
      </c>
      <c r="F249" s="17">
        <v>400000</v>
      </c>
      <c r="G249" s="17">
        <v>0</v>
      </c>
      <c r="H249" s="19">
        <f>'[2]community services'!$H$249</f>
        <v>-100000</v>
      </c>
      <c r="I249" s="17">
        <f t="shared" si="194"/>
        <v>300000</v>
      </c>
      <c r="J249" s="11">
        <f t="shared" ref="J249:K249" si="242">I249*6/100+I249</f>
        <v>318000</v>
      </c>
      <c r="K249" s="11">
        <f t="shared" si="242"/>
        <v>337080</v>
      </c>
    </row>
    <row r="250" spans="1:11" s="18" customFormat="1" x14ac:dyDescent="0.25">
      <c r="A250" s="15" t="s">
        <v>994</v>
      </c>
      <c r="B250" s="16" t="s">
        <v>214</v>
      </c>
      <c r="C250" s="17">
        <v>26732</v>
      </c>
      <c r="D250" s="17">
        <v>0</v>
      </c>
      <c r="E250" s="17">
        <v>173.9</v>
      </c>
      <c r="F250" s="17">
        <v>26558.1</v>
      </c>
      <c r="G250" s="17">
        <v>0.65</v>
      </c>
      <c r="H250" s="19">
        <f>'[2]community services'!$H$250</f>
        <v>100000</v>
      </c>
      <c r="I250" s="17">
        <f t="shared" si="194"/>
        <v>126732</v>
      </c>
      <c r="J250" s="11">
        <f t="shared" ref="J250:K250" si="243">I250*6/100+I250</f>
        <v>134335.92000000001</v>
      </c>
      <c r="K250" s="11">
        <f t="shared" si="243"/>
        <v>142396.07520000002</v>
      </c>
    </row>
    <row r="251" spans="1:11" x14ac:dyDescent="0.25">
      <c r="A251" s="9"/>
      <c r="B251" s="10"/>
      <c r="C251" s="11"/>
      <c r="D251" s="11"/>
      <c r="E251" s="11"/>
      <c r="F251" s="11"/>
      <c r="G251" s="11"/>
      <c r="H251" s="13"/>
      <c r="I251" s="11">
        <f t="shared" si="194"/>
        <v>0</v>
      </c>
      <c r="J251" s="11">
        <f t="shared" ref="J251:K251" si="244">I251*6/100+I251</f>
        <v>0</v>
      </c>
      <c r="K251" s="11">
        <f t="shared" si="244"/>
        <v>0</v>
      </c>
    </row>
    <row r="252" spans="1:11" x14ac:dyDescent="0.25">
      <c r="A252" s="5"/>
      <c r="B252" s="6" t="s">
        <v>216</v>
      </c>
      <c r="C252" s="7">
        <v>426732</v>
      </c>
      <c r="D252" s="7">
        <v>0</v>
      </c>
      <c r="E252" s="7">
        <v>173.9</v>
      </c>
      <c r="F252" s="7">
        <v>426558.1</v>
      </c>
      <c r="G252" s="7">
        <v>0.04</v>
      </c>
      <c r="H252" s="13">
        <f>SUM(H249:H250)</f>
        <v>0</v>
      </c>
      <c r="I252" s="11">
        <f t="shared" si="194"/>
        <v>426732</v>
      </c>
      <c r="J252" s="11">
        <f t="shared" ref="J252:K252" si="245">I252*6/100+I252</f>
        <v>452335.92</v>
      </c>
      <c r="K252" s="11">
        <f t="shared" si="245"/>
        <v>479476.07519999996</v>
      </c>
    </row>
    <row r="253" spans="1:11" x14ac:dyDescent="0.25">
      <c r="A253" s="5"/>
      <c r="B253" s="6"/>
      <c r="C253" s="7"/>
      <c r="D253" s="7"/>
      <c r="E253" s="7"/>
      <c r="F253" s="7"/>
      <c r="G253" s="7"/>
      <c r="H253" s="13"/>
      <c r="I253" s="11">
        <f t="shared" si="194"/>
        <v>0</v>
      </c>
      <c r="J253" s="11">
        <f t="shared" ref="J253:K253" si="246">I253*6/100+I253</f>
        <v>0</v>
      </c>
      <c r="K253" s="11">
        <f t="shared" si="246"/>
        <v>0</v>
      </c>
    </row>
    <row r="254" spans="1:11" x14ac:dyDescent="0.25">
      <c r="A254" s="5"/>
      <c r="B254" s="6" t="s">
        <v>217</v>
      </c>
      <c r="C254" s="7">
        <v>512751</v>
      </c>
      <c r="D254" s="7">
        <v>0</v>
      </c>
      <c r="E254" s="7">
        <v>173.9</v>
      </c>
      <c r="F254" s="7">
        <v>512577.1</v>
      </c>
      <c r="G254" s="7">
        <v>0.03</v>
      </c>
      <c r="H254" s="13">
        <f>H239+H245+H252</f>
        <v>10000</v>
      </c>
      <c r="I254" s="11">
        <f>C254+H254</f>
        <v>522751</v>
      </c>
      <c r="J254" s="11">
        <f>J239+J245+J252</f>
        <v>554116.05999999994</v>
      </c>
      <c r="K254" s="11">
        <f>K239+K245+K252</f>
        <v>587363.02359999996</v>
      </c>
    </row>
    <row r="255" spans="1:11" x14ac:dyDescent="0.25">
      <c r="A255" s="5"/>
      <c r="B255" s="6"/>
      <c r="C255" s="7"/>
      <c r="D255" s="7"/>
      <c r="E255" s="7"/>
      <c r="F255" s="7"/>
      <c r="G255" s="7"/>
      <c r="H255" s="13"/>
      <c r="I255" s="11">
        <f t="shared" si="194"/>
        <v>0</v>
      </c>
      <c r="J255" s="11">
        <f t="shared" ref="J255:K255" si="247">I255*6/100+I255</f>
        <v>0</v>
      </c>
      <c r="K255" s="11">
        <f t="shared" si="247"/>
        <v>0</v>
      </c>
    </row>
    <row r="256" spans="1:11" x14ac:dyDescent="0.25">
      <c r="A256" s="5"/>
      <c r="B256" s="6" t="s">
        <v>218</v>
      </c>
      <c r="C256" s="7"/>
      <c r="D256" s="7"/>
      <c r="E256" s="7"/>
      <c r="F256" s="7"/>
      <c r="G256" s="7"/>
      <c r="H256" s="13"/>
      <c r="I256" s="11">
        <f t="shared" si="194"/>
        <v>0</v>
      </c>
      <c r="J256" s="11">
        <f t="shared" ref="J256:K256" si="248">I256*6/100+I256</f>
        <v>0</v>
      </c>
      <c r="K256" s="11">
        <f t="shared" si="248"/>
        <v>0</v>
      </c>
    </row>
    <row r="257" spans="1:11" x14ac:dyDescent="0.25">
      <c r="A257" s="9"/>
      <c r="B257" s="10"/>
      <c r="C257" s="11"/>
      <c r="D257" s="11"/>
      <c r="E257" s="11"/>
      <c r="F257" s="11"/>
      <c r="G257" s="11"/>
      <c r="H257" s="13"/>
      <c r="I257" s="11">
        <f t="shared" si="194"/>
        <v>0</v>
      </c>
      <c r="J257" s="11">
        <f t="shared" ref="J257:K257" si="249">I257*6/100+I257</f>
        <v>0</v>
      </c>
      <c r="K257" s="11">
        <f t="shared" si="249"/>
        <v>0</v>
      </c>
    </row>
    <row r="258" spans="1:11" x14ac:dyDescent="0.25">
      <c r="A258" s="9" t="s">
        <v>995</v>
      </c>
      <c r="B258" s="10" t="s">
        <v>220</v>
      </c>
      <c r="C258" s="11">
        <v>30000</v>
      </c>
      <c r="D258" s="11">
        <v>0</v>
      </c>
      <c r="E258" s="11">
        <v>0</v>
      </c>
      <c r="F258" s="11">
        <v>30000</v>
      </c>
      <c r="G258" s="11">
        <v>0</v>
      </c>
      <c r="H258" s="13"/>
      <c r="I258" s="11">
        <f t="shared" si="194"/>
        <v>30000</v>
      </c>
      <c r="J258" s="11">
        <f t="shared" ref="J258:K258" si="250">I258*6/100+I258</f>
        <v>31800</v>
      </c>
      <c r="K258" s="11">
        <f t="shared" si="250"/>
        <v>33708</v>
      </c>
    </row>
    <row r="259" spans="1:11" x14ac:dyDescent="0.25">
      <c r="A259" s="9" t="s">
        <v>996</v>
      </c>
      <c r="B259" s="10" t="s">
        <v>238</v>
      </c>
      <c r="C259" s="11">
        <v>30000</v>
      </c>
      <c r="D259" s="11">
        <v>0</v>
      </c>
      <c r="E259" s="11">
        <v>20720.830000000002</v>
      </c>
      <c r="F259" s="11">
        <v>9279.17</v>
      </c>
      <c r="G259" s="11">
        <v>69.06</v>
      </c>
      <c r="H259" s="13"/>
      <c r="I259" s="11">
        <f t="shared" si="194"/>
        <v>30000</v>
      </c>
      <c r="J259" s="11">
        <f t="shared" ref="J259:K259" si="251">I259*6/100+I259</f>
        <v>31800</v>
      </c>
      <c r="K259" s="11">
        <f t="shared" si="251"/>
        <v>33708</v>
      </c>
    </row>
    <row r="260" spans="1:11" x14ac:dyDescent="0.25">
      <c r="A260" s="9" t="s">
        <v>997</v>
      </c>
      <c r="B260" s="10" t="s">
        <v>243</v>
      </c>
      <c r="C260" s="11">
        <v>0</v>
      </c>
      <c r="D260" s="11">
        <v>1080.56</v>
      </c>
      <c r="E260" s="11">
        <v>6655.94</v>
      </c>
      <c r="F260" s="11">
        <v>-6655.94</v>
      </c>
      <c r="G260" s="11">
        <v>0</v>
      </c>
      <c r="H260" s="13"/>
      <c r="I260" s="11">
        <f t="shared" si="194"/>
        <v>0</v>
      </c>
      <c r="J260" s="11">
        <f t="shared" ref="J260:K260" si="252">I260*6/100+I260</f>
        <v>0</v>
      </c>
      <c r="K260" s="11">
        <f t="shared" si="252"/>
        <v>0</v>
      </c>
    </row>
    <row r="261" spans="1:11" x14ac:dyDescent="0.25">
      <c r="A261" s="9" t="s">
        <v>998</v>
      </c>
      <c r="B261" s="10" t="s">
        <v>244</v>
      </c>
      <c r="C261" s="11">
        <v>0</v>
      </c>
      <c r="D261" s="11">
        <v>11801.75</v>
      </c>
      <c r="E261" s="11">
        <v>68180.14</v>
      </c>
      <c r="F261" s="11">
        <v>-68180.14</v>
      </c>
      <c r="G261" s="11">
        <v>0</v>
      </c>
      <c r="H261" s="13"/>
      <c r="I261" s="11">
        <f t="shared" si="194"/>
        <v>0</v>
      </c>
      <c r="J261" s="11">
        <f t="shared" ref="J261:K261" si="253">I261*6/100+I261</f>
        <v>0</v>
      </c>
      <c r="K261" s="11">
        <f t="shared" si="253"/>
        <v>0</v>
      </c>
    </row>
    <row r="262" spans="1:11" x14ac:dyDescent="0.25">
      <c r="A262" s="9"/>
      <c r="B262" s="10"/>
      <c r="C262" s="11"/>
      <c r="D262" s="11"/>
      <c r="E262" s="11"/>
      <c r="F262" s="11"/>
      <c r="G262" s="11"/>
      <c r="H262" s="13"/>
      <c r="I262" s="11">
        <f t="shared" si="194"/>
        <v>0</v>
      </c>
      <c r="J262" s="11">
        <f t="shared" ref="J262:K262" si="254">I262*6/100+I262</f>
        <v>0</v>
      </c>
      <c r="K262" s="11">
        <f t="shared" si="254"/>
        <v>0</v>
      </c>
    </row>
    <row r="263" spans="1:11" x14ac:dyDescent="0.25">
      <c r="A263" s="5"/>
      <c r="B263" s="6" t="s">
        <v>250</v>
      </c>
      <c r="C263" s="7">
        <v>60000</v>
      </c>
      <c r="D263" s="7">
        <v>12882.31</v>
      </c>
      <c r="E263" s="7">
        <v>95556.91</v>
      </c>
      <c r="F263" s="7">
        <v>-35556.910000000003</v>
      </c>
      <c r="G263" s="7">
        <v>159.26</v>
      </c>
      <c r="H263" s="13">
        <f>SUM(H258:H261)</f>
        <v>0</v>
      </c>
      <c r="I263" s="11">
        <f t="shared" si="194"/>
        <v>60000</v>
      </c>
      <c r="J263" s="11">
        <f t="shared" ref="J263:K263" si="255">I263*6/100+I263</f>
        <v>63600</v>
      </c>
      <c r="K263" s="11">
        <f t="shared" si="255"/>
        <v>67416</v>
      </c>
    </row>
    <row r="264" spans="1:11" x14ac:dyDescent="0.25">
      <c r="A264" s="9"/>
      <c r="B264" s="10"/>
      <c r="C264" s="11"/>
      <c r="D264" s="11"/>
      <c r="E264" s="11"/>
      <c r="F264" s="11"/>
      <c r="G264" s="11"/>
      <c r="H264" s="13"/>
      <c r="I264" s="11">
        <f t="shared" si="194"/>
        <v>0</v>
      </c>
      <c r="J264" s="11">
        <f t="shared" ref="J264:K264" si="256">I264*6/100+I264</f>
        <v>0</v>
      </c>
      <c r="K264" s="11">
        <f t="shared" si="256"/>
        <v>0</v>
      </c>
    </row>
    <row r="265" spans="1:11" x14ac:dyDescent="0.25">
      <c r="A265" s="5"/>
      <c r="B265" s="6" t="s">
        <v>266</v>
      </c>
      <c r="C265" s="7"/>
      <c r="D265" s="7"/>
      <c r="E265" s="7"/>
      <c r="F265" s="7"/>
      <c r="G265" s="7"/>
      <c r="H265" s="13"/>
      <c r="I265" s="11">
        <f t="shared" si="194"/>
        <v>0</v>
      </c>
      <c r="J265" s="11">
        <f t="shared" ref="J265:K265" si="257">I265*6/100+I265</f>
        <v>0</v>
      </c>
      <c r="K265" s="11">
        <f t="shared" si="257"/>
        <v>0</v>
      </c>
    </row>
    <row r="266" spans="1:11" x14ac:dyDescent="0.25">
      <c r="A266" s="9"/>
      <c r="B266" s="10"/>
      <c r="C266" s="11"/>
      <c r="D266" s="11"/>
      <c r="E266" s="11"/>
      <c r="F266" s="11"/>
      <c r="G266" s="11"/>
      <c r="H266" s="13"/>
      <c r="I266" s="11">
        <f t="shared" ref="I266:I333" si="258">C266+H266</f>
        <v>0</v>
      </c>
      <c r="J266" s="11">
        <f t="shared" ref="J266:K266" si="259">I266*6/100+I266</f>
        <v>0</v>
      </c>
      <c r="K266" s="11">
        <f t="shared" si="259"/>
        <v>0</v>
      </c>
    </row>
    <row r="267" spans="1:11" x14ac:dyDescent="0.25">
      <c r="A267" s="9" t="s">
        <v>999</v>
      </c>
      <c r="B267" s="10" t="s">
        <v>268</v>
      </c>
      <c r="C267" s="11">
        <v>0</v>
      </c>
      <c r="D267" s="11">
        <v>0</v>
      </c>
      <c r="E267" s="11">
        <v>23492.09</v>
      </c>
      <c r="F267" s="11">
        <v>-23492.09</v>
      </c>
      <c r="G267" s="11">
        <v>0</v>
      </c>
      <c r="H267" s="13"/>
      <c r="I267" s="11">
        <f t="shared" si="258"/>
        <v>0</v>
      </c>
      <c r="J267" s="11">
        <f t="shared" ref="J267:K267" si="260">I267*6/100+I267</f>
        <v>0</v>
      </c>
      <c r="K267" s="11">
        <f t="shared" si="260"/>
        <v>0</v>
      </c>
    </row>
    <row r="268" spans="1:11" x14ac:dyDescent="0.25">
      <c r="A268" s="9" t="s">
        <v>1000</v>
      </c>
      <c r="B268" s="10" t="s">
        <v>269</v>
      </c>
      <c r="C268" s="11">
        <v>2536</v>
      </c>
      <c r="D268" s="11">
        <v>2544.19</v>
      </c>
      <c r="E268" s="11">
        <v>4316.3</v>
      </c>
      <c r="F268" s="11">
        <v>-1780.3</v>
      </c>
      <c r="G268" s="11">
        <v>170.2</v>
      </c>
      <c r="H268" s="13"/>
      <c r="I268" s="11">
        <f t="shared" si="258"/>
        <v>2536</v>
      </c>
      <c r="J268" s="11">
        <f t="shared" ref="J268:K268" si="261">I268*6/100+I268</f>
        <v>2688.16</v>
      </c>
      <c r="K268" s="11">
        <f t="shared" si="261"/>
        <v>2849.4495999999999</v>
      </c>
    </row>
    <row r="269" spans="1:11" x14ac:dyDescent="0.25">
      <c r="A269" s="9" t="s">
        <v>1001</v>
      </c>
      <c r="B269" s="10" t="s">
        <v>272</v>
      </c>
      <c r="C269" s="11">
        <v>32585</v>
      </c>
      <c r="D269" s="11">
        <v>1314.07</v>
      </c>
      <c r="E269" s="11">
        <v>4689</v>
      </c>
      <c r="F269" s="11">
        <v>27896</v>
      </c>
      <c r="G269" s="11">
        <v>14.39</v>
      </c>
      <c r="H269" s="13"/>
      <c r="I269" s="11">
        <f t="shared" si="258"/>
        <v>32585</v>
      </c>
      <c r="J269" s="11">
        <f t="shared" ref="J269:K269" si="262">I269*6/100+I269</f>
        <v>34540.1</v>
      </c>
      <c r="K269" s="11">
        <f t="shared" si="262"/>
        <v>36612.506000000001</v>
      </c>
    </row>
    <row r="270" spans="1:11" x14ac:dyDescent="0.25">
      <c r="A270" s="9" t="s">
        <v>1002</v>
      </c>
      <c r="B270" s="10" t="s">
        <v>276</v>
      </c>
      <c r="C270" s="11">
        <v>0</v>
      </c>
      <c r="D270" s="11">
        <v>23206.67</v>
      </c>
      <c r="E270" s="11">
        <v>258528.54</v>
      </c>
      <c r="F270" s="11">
        <v>-258528.54</v>
      </c>
      <c r="G270" s="11">
        <v>0</v>
      </c>
      <c r="H270" s="13"/>
      <c r="I270" s="11">
        <f t="shared" si="258"/>
        <v>0</v>
      </c>
      <c r="J270" s="11">
        <f t="shared" ref="J270:K270" si="263">I270*6/100+I270</f>
        <v>0</v>
      </c>
      <c r="K270" s="11">
        <f t="shared" si="263"/>
        <v>0</v>
      </c>
    </row>
    <row r="271" spans="1:11" x14ac:dyDescent="0.25">
      <c r="A271" s="9" t="s">
        <v>1003</v>
      </c>
      <c r="B271" s="10" t="s">
        <v>278</v>
      </c>
      <c r="C271" s="11">
        <v>588046</v>
      </c>
      <c r="D271" s="11">
        <v>0</v>
      </c>
      <c r="E271" s="11">
        <v>0</v>
      </c>
      <c r="F271" s="11">
        <v>588046</v>
      </c>
      <c r="G271" s="11">
        <v>0</v>
      </c>
      <c r="H271" s="13"/>
      <c r="I271" s="11">
        <f t="shared" si="258"/>
        <v>588046</v>
      </c>
      <c r="J271" s="11">
        <f t="shared" ref="J271:K271" si="264">I271*6/100+I271</f>
        <v>623328.76</v>
      </c>
      <c r="K271" s="11">
        <f t="shared" si="264"/>
        <v>660728.48560000001</v>
      </c>
    </row>
    <row r="272" spans="1:11" x14ac:dyDescent="0.25">
      <c r="A272" s="9" t="s">
        <v>1004</v>
      </c>
      <c r="B272" s="10" t="s">
        <v>279</v>
      </c>
      <c r="C272" s="11">
        <v>11771</v>
      </c>
      <c r="D272" s="11">
        <v>943.19</v>
      </c>
      <c r="E272" s="11">
        <v>5557.7</v>
      </c>
      <c r="F272" s="11">
        <v>6213.3</v>
      </c>
      <c r="G272" s="11">
        <v>47.21</v>
      </c>
      <c r="H272" s="13"/>
      <c r="I272" s="11">
        <f t="shared" si="258"/>
        <v>11771</v>
      </c>
      <c r="J272" s="11">
        <f t="shared" ref="J272:K272" si="265">I272*6/100+I272</f>
        <v>12477.26</v>
      </c>
      <c r="K272" s="11">
        <f t="shared" si="265"/>
        <v>13225.8956</v>
      </c>
    </row>
    <row r="273" spans="1:11" x14ac:dyDescent="0.25">
      <c r="A273" s="9"/>
      <c r="B273" s="10"/>
      <c r="C273" s="11"/>
      <c r="D273" s="11"/>
      <c r="E273" s="11"/>
      <c r="F273" s="11"/>
      <c r="G273" s="11"/>
      <c r="H273" s="13"/>
      <c r="I273" s="11">
        <f t="shared" si="258"/>
        <v>0</v>
      </c>
      <c r="J273" s="11">
        <f t="shared" ref="J273:K273" si="266">I273*6/100+I273</f>
        <v>0</v>
      </c>
      <c r="K273" s="11">
        <f t="shared" si="266"/>
        <v>0</v>
      </c>
    </row>
    <row r="274" spans="1:11" x14ac:dyDescent="0.25">
      <c r="A274" s="5"/>
      <c r="B274" s="6" t="s">
        <v>280</v>
      </c>
      <c r="C274" s="7">
        <v>634938</v>
      </c>
      <c r="D274" s="7">
        <v>28008.12</v>
      </c>
      <c r="E274" s="7">
        <v>296583.63</v>
      </c>
      <c r="F274" s="7">
        <v>338354.37</v>
      </c>
      <c r="G274" s="7">
        <v>46.71</v>
      </c>
      <c r="H274" s="13">
        <f>SUM(H267:H272)</f>
        <v>0</v>
      </c>
      <c r="I274" s="11">
        <f t="shared" si="258"/>
        <v>634938</v>
      </c>
      <c r="J274" s="11">
        <f t="shared" ref="J274:K274" si="267">I274*6/100+I274</f>
        <v>673034.28</v>
      </c>
      <c r="K274" s="11">
        <f t="shared" si="267"/>
        <v>713416.33680000005</v>
      </c>
    </row>
    <row r="275" spans="1:11" x14ac:dyDescent="0.25">
      <c r="A275" s="5"/>
      <c r="B275" s="6"/>
      <c r="C275" s="7"/>
      <c r="D275" s="7"/>
      <c r="E275" s="7"/>
      <c r="F275" s="7"/>
      <c r="G275" s="7"/>
      <c r="H275" s="13"/>
      <c r="I275" s="11">
        <f t="shared" si="258"/>
        <v>0</v>
      </c>
      <c r="J275" s="11">
        <f t="shared" ref="J275:K275" si="268">I275*6/100+I275</f>
        <v>0</v>
      </c>
      <c r="K275" s="11">
        <f t="shared" si="268"/>
        <v>0</v>
      </c>
    </row>
    <row r="276" spans="1:11" x14ac:dyDescent="0.25">
      <c r="A276" s="5"/>
      <c r="B276" s="6" t="s">
        <v>281</v>
      </c>
      <c r="C276" s="7">
        <v>2290566</v>
      </c>
      <c r="D276" s="7">
        <v>172581.29</v>
      </c>
      <c r="E276" s="7">
        <v>1183700.74</v>
      </c>
      <c r="F276" s="7">
        <v>1106865.26</v>
      </c>
      <c r="G276" s="7">
        <v>51.67</v>
      </c>
      <c r="H276" s="13">
        <f>H232+H254+H263+H274</f>
        <v>59510</v>
      </c>
      <c r="I276" s="11">
        <f t="shared" si="258"/>
        <v>2350076</v>
      </c>
      <c r="J276" s="11">
        <f>J232+J254+J263+J274</f>
        <v>2491080.5599999996</v>
      </c>
      <c r="K276" s="11">
        <f>K232+K254+K263+K274</f>
        <v>2640545.3936000001</v>
      </c>
    </row>
    <row r="277" spans="1:11" x14ac:dyDescent="0.25">
      <c r="A277" s="5"/>
      <c r="B277" s="6"/>
      <c r="C277" s="7"/>
      <c r="D277" s="7"/>
      <c r="E277" s="7"/>
      <c r="F277" s="7"/>
      <c r="G277" s="7"/>
      <c r="H277" s="13"/>
      <c r="I277" s="11">
        <f t="shared" si="258"/>
        <v>0</v>
      </c>
      <c r="J277" s="11">
        <f t="shared" ref="J277:K277" si="269">I277*6/100+I277</f>
        <v>0</v>
      </c>
      <c r="K277" s="11">
        <f t="shared" si="269"/>
        <v>0</v>
      </c>
    </row>
    <row r="278" spans="1:11" x14ac:dyDescent="0.25">
      <c r="A278" s="5"/>
      <c r="B278" s="6" t="s">
        <v>283</v>
      </c>
      <c r="C278" s="7"/>
      <c r="D278" s="7"/>
      <c r="E278" s="7"/>
      <c r="F278" s="7"/>
      <c r="G278" s="7"/>
      <c r="H278" s="13"/>
      <c r="I278" s="11">
        <f t="shared" si="258"/>
        <v>0</v>
      </c>
      <c r="J278" s="11">
        <f t="shared" ref="J278:K278" si="270">I278*6/100+I278</f>
        <v>0</v>
      </c>
      <c r="K278" s="11">
        <f t="shared" si="270"/>
        <v>0</v>
      </c>
    </row>
    <row r="279" spans="1:11" x14ac:dyDescent="0.25">
      <c r="A279" s="9"/>
      <c r="B279" s="10"/>
      <c r="C279" s="11"/>
      <c r="D279" s="11"/>
      <c r="E279" s="11"/>
      <c r="F279" s="11"/>
      <c r="G279" s="11"/>
      <c r="H279" s="13"/>
      <c r="I279" s="11">
        <f t="shared" si="258"/>
        <v>0</v>
      </c>
      <c r="J279" s="11">
        <f t="shared" ref="J279:K279" si="271">I279*6/100+I279</f>
        <v>0</v>
      </c>
      <c r="K279" s="11">
        <f t="shared" si="271"/>
        <v>0</v>
      </c>
    </row>
    <row r="280" spans="1:11" s="18" customFormat="1" x14ac:dyDescent="0.25">
      <c r="A280" s="15" t="s">
        <v>1005</v>
      </c>
      <c r="B280" s="16" t="s">
        <v>1006</v>
      </c>
      <c r="C280" s="17">
        <v>300000</v>
      </c>
      <c r="D280" s="17">
        <v>0</v>
      </c>
      <c r="E280" s="17">
        <v>0</v>
      </c>
      <c r="F280" s="17">
        <v>300000</v>
      </c>
      <c r="G280" s="17">
        <v>0</v>
      </c>
      <c r="H280" s="19">
        <f>'[2]community services'!$H$280</f>
        <v>-36000</v>
      </c>
      <c r="I280" s="17">
        <f t="shared" si="258"/>
        <v>264000</v>
      </c>
      <c r="J280" s="11">
        <v>0</v>
      </c>
      <c r="K280" s="11">
        <v>0</v>
      </c>
    </row>
    <row r="281" spans="1:11" s="18" customFormat="1" x14ac:dyDescent="0.25">
      <c r="A281" s="15" t="s">
        <v>1007</v>
      </c>
      <c r="B281" s="16" t="s">
        <v>1008</v>
      </c>
      <c r="C281" s="17">
        <v>200000</v>
      </c>
      <c r="D281" s="17">
        <v>0</v>
      </c>
      <c r="E281" s="17">
        <v>160500</v>
      </c>
      <c r="F281" s="17">
        <v>39500</v>
      </c>
      <c r="G281" s="17">
        <v>80.25</v>
      </c>
      <c r="H281" s="19">
        <f>'[2]community services'!$H$281</f>
        <v>-10000</v>
      </c>
      <c r="I281" s="17">
        <f t="shared" si="258"/>
        <v>190000</v>
      </c>
      <c r="J281" s="11">
        <v>200000</v>
      </c>
      <c r="K281" s="11">
        <v>0</v>
      </c>
    </row>
    <row r="282" spans="1:11" s="18" customFormat="1" x14ac:dyDescent="0.25">
      <c r="A282" s="15"/>
      <c r="B282" s="16" t="s">
        <v>1275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9">
        <v>2699806</v>
      </c>
      <c r="I282" s="17">
        <f t="shared" si="258"/>
        <v>2699806</v>
      </c>
      <c r="J282" s="11">
        <v>0</v>
      </c>
      <c r="K282" s="11">
        <v>0</v>
      </c>
    </row>
    <row r="283" spans="1:11" x14ac:dyDescent="0.25">
      <c r="A283" s="9" t="s">
        <v>1009</v>
      </c>
      <c r="B283" s="10" t="s">
        <v>1293</v>
      </c>
      <c r="C283" s="11">
        <v>8210052</v>
      </c>
      <c r="D283" s="11">
        <v>937118.16</v>
      </c>
      <c r="E283" s="11">
        <v>5443963.6399999997</v>
      </c>
      <c r="F283" s="11">
        <v>2766088.36</v>
      </c>
      <c r="G283" s="11">
        <v>66.3</v>
      </c>
      <c r="H283" s="13">
        <v>-2699805.84</v>
      </c>
      <c r="I283" s="11">
        <f t="shared" si="258"/>
        <v>5510246.1600000001</v>
      </c>
      <c r="J283" s="11">
        <v>0</v>
      </c>
      <c r="K283" s="11">
        <f t="shared" ref="K283" si="272">J283*6/100+J283</f>
        <v>0</v>
      </c>
    </row>
    <row r="284" spans="1:11" s="18" customFormat="1" x14ac:dyDescent="0.25">
      <c r="A284" s="15"/>
      <c r="B284" s="16" t="s">
        <v>1255</v>
      </c>
      <c r="C284" s="17"/>
      <c r="D284" s="17"/>
      <c r="E284" s="17"/>
      <c r="F284" s="17"/>
      <c r="G284" s="17"/>
      <c r="H284" s="19">
        <v>36000</v>
      </c>
      <c r="I284" s="17">
        <f t="shared" si="258"/>
        <v>36000</v>
      </c>
      <c r="J284" s="11">
        <v>0</v>
      </c>
      <c r="K284" s="11">
        <v>0</v>
      </c>
    </row>
    <row r="285" spans="1:11" s="18" customFormat="1" x14ac:dyDescent="0.25">
      <c r="A285" s="15"/>
      <c r="B285" s="16" t="s">
        <v>1284</v>
      </c>
      <c r="C285" s="17"/>
      <c r="D285" s="17"/>
      <c r="E285" s="17"/>
      <c r="F285" s="17"/>
      <c r="G285" s="17"/>
      <c r="H285" s="19"/>
      <c r="I285" s="17"/>
      <c r="J285" s="17">
        <v>600000</v>
      </c>
      <c r="K285" s="17"/>
    </row>
    <row r="286" spans="1:11" s="18" customFormat="1" x14ac:dyDescent="0.25">
      <c r="A286" s="15"/>
      <c r="B286" s="16" t="s">
        <v>1285</v>
      </c>
      <c r="C286" s="17"/>
      <c r="D286" s="17"/>
      <c r="E286" s="17"/>
      <c r="F286" s="17"/>
      <c r="G286" s="17"/>
      <c r="H286" s="19"/>
      <c r="I286" s="17"/>
      <c r="J286" s="17">
        <v>400000</v>
      </c>
      <c r="K286" s="17"/>
    </row>
    <row r="287" spans="1:11" x14ac:dyDescent="0.25">
      <c r="A287" s="9"/>
      <c r="B287" s="10"/>
      <c r="C287" s="11"/>
      <c r="D287" s="11"/>
      <c r="E287" s="11"/>
      <c r="F287" s="11"/>
      <c r="G287" s="11"/>
      <c r="H287" s="13"/>
      <c r="I287" s="11">
        <f t="shared" si="258"/>
        <v>0</v>
      </c>
      <c r="J287" s="11">
        <f t="shared" ref="J287:K287" si="273">I287*6/100+I287</f>
        <v>0</v>
      </c>
      <c r="K287" s="11">
        <f t="shared" si="273"/>
        <v>0</v>
      </c>
    </row>
    <row r="288" spans="1:11" x14ac:dyDescent="0.25">
      <c r="A288" s="5"/>
      <c r="B288" s="6" t="s">
        <v>294</v>
      </c>
      <c r="C288" s="7">
        <v>8710052</v>
      </c>
      <c r="D288" s="7">
        <v>937118.16</v>
      </c>
      <c r="E288" s="7">
        <v>5604463.6399999997</v>
      </c>
      <c r="F288" s="7">
        <v>3105588.36</v>
      </c>
      <c r="G288" s="7">
        <v>64.34</v>
      </c>
      <c r="H288" s="13">
        <f>SUM(H280:H284)</f>
        <v>-9999.839999999851</v>
      </c>
      <c r="I288" s="11">
        <f t="shared" si="258"/>
        <v>8700052.1600000001</v>
      </c>
      <c r="J288" s="11">
        <f>SUM(J280:J287)</f>
        <v>1200000</v>
      </c>
      <c r="K288" s="11">
        <f>SUM(K280:K287)</f>
        <v>0</v>
      </c>
    </row>
    <row r="289" spans="1:11" x14ac:dyDescent="0.25">
      <c r="A289" s="5"/>
      <c r="B289" s="6"/>
      <c r="C289" s="7"/>
      <c r="D289" s="7"/>
      <c r="E289" s="7"/>
      <c r="F289" s="7"/>
      <c r="G289" s="7"/>
      <c r="H289" s="13"/>
      <c r="I289" s="11">
        <f t="shared" si="258"/>
        <v>0</v>
      </c>
      <c r="J289" s="11">
        <f t="shared" ref="J289:K289" si="274">I289*6/100+I289</f>
        <v>0</v>
      </c>
      <c r="K289" s="11">
        <f t="shared" si="274"/>
        <v>0</v>
      </c>
    </row>
    <row r="290" spans="1:11" x14ac:dyDescent="0.25">
      <c r="A290" s="5"/>
      <c r="B290" s="6" t="s">
        <v>1010</v>
      </c>
      <c r="C290" s="7"/>
      <c r="D290" s="7"/>
      <c r="E290" s="7"/>
      <c r="F290" s="7"/>
      <c r="G290" s="7"/>
      <c r="H290" s="13"/>
      <c r="I290" s="11">
        <f t="shared" si="258"/>
        <v>0</v>
      </c>
      <c r="J290" s="11">
        <f t="shared" ref="J290:K290" si="275">I290*6/100+I290</f>
        <v>0</v>
      </c>
      <c r="K290" s="11">
        <f t="shared" si="275"/>
        <v>0</v>
      </c>
    </row>
    <row r="291" spans="1:11" x14ac:dyDescent="0.25">
      <c r="A291" s="5"/>
      <c r="B291" s="6" t="s">
        <v>8</v>
      </c>
      <c r="C291" s="7"/>
      <c r="D291" s="7"/>
      <c r="E291" s="7"/>
      <c r="F291" s="7"/>
      <c r="G291" s="7"/>
      <c r="H291" s="13"/>
      <c r="I291" s="11">
        <f t="shared" si="258"/>
        <v>0</v>
      </c>
      <c r="J291" s="11">
        <f t="shared" ref="J291:K291" si="276">I291*6/100+I291</f>
        <v>0</v>
      </c>
      <c r="K291" s="11">
        <f t="shared" si="276"/>
        <v>0</v>
      </c>
    </row>
    <row r="292" spans="1:11" x14ac:dyDescent="0.25">
      <c r="A292" s="5"/>
      <c r="B292" s="6" t="s">
        <v>9</v>
      </c>
      <c r="C292" s="7"/>
      <c r="D292" s="7"/>
      <c r="E292" s="7"/>
      <c r="F292" s="7"/>
      <c r="G292" s="7"/>
      <c r="H292" s="13"/>
      <c r="I292" s="11">
        <f t="shared" si="258"/>
        <v>0</v>
      </c>
      <c r="J292" s="11">
        <f t="shared" ref="J292:K292" si="277">I292*6/100+I292</f>
        <v>0</v>
      </c>
      <c r="K292" s="11">
        <f t="shared" si="277"/>
        <v>0</v>
      </c>
    </row>
    <row r="293" spans="1:11" x14ac:dyDescent="0.25">
      <c r="A293" s="5"/>
      <c r="B293" s="6" t="s">
        <v>21</v>
      </c>
      <c r="C293" s="7"/>
      <c r="D293" s="7"/>
      <c r="E293" s="7"/>
      <c r="F293" s="7"/>
      <c r="G293" s="7"/>
      <c r="H293" s="13"/>
      <c r="I293" s="11">
        <f t="shared" si="258"/>
        <v>0</v>
      </c>
      <c r="J293" s="11">
        <f t="shared" ref="J293:K293" si="278">I293*6/100+I293</f>
        <v>0</v>
      </c>
      <c r="K293" s="11">
        <f t="shared" si="278"/>
        <v>0</v>
      </c>
    </row>
    <row r="294" spans="1:11" x14ac:dyDescent="0.25">
      <c r="A294" s="9"/>
      <c r="B294" s="10"/>
      <c r="C294" s="11"/>
      <c r="D294" s="11"/>
      <c r="E294" s="11"/>
      <c r="F294" s="11"/>
      <c r="G294" s="11"/>
      <c r="H294" s="13"/>
      <c r="I294" s="11">
        <f t="shared" si="258"/>
        <v>0</v>
      </c>
      <c r="J294" s="11">
        <f t="shared" ref="J294:K294" si="279">I294*6/100+I294</f>
        <v>0</v>
      </c>
      <c r="K294" s="11">
        <f t="shared" si="279"/>
        <v>0</v>
      </c>
    </row>
    <row r="295" spans="1:11" x14ac:dyDescent="0.25">
      <c r="A295" s="9" t="s">
        <v>1011</v>
      </c>
      <c r="B295" s="10" t="s">
        <v>23</v>
      </c>
      <c r="C295" s="11">
        <v>-1136370</v>
      </c>
      <c r="D295" s="11">
        <v>-14100</v>
      </c>
      <c r="E295" s="11">
        <v>-99900</v>
      </c>
      <c r="F295" s="11">
        <v>-1036470</v>
      </c>
      <c r="G295" s="11">
        <v>8.7899999999999991</v>
      </c>
      <c r="H295" s="13"/>
      <c r="I295" s="11">
        <f t="shared" si="258"/>
        <v>-1136370</v>
      </c>
      <c r="J295" s="11">
        <f t="shared" ref="J295:K295" si="280">I295*6/100+I295</f>
        <v>-1204552.2</v>
      </c>
      <c r="K295" s="11">
        <f t="shared" si="280"/>
        <v>-1276825.3319999999</v>
      </c>
    </row>
    <row r="296" spans="1:11" x14ac:dyDescent="0.25">
      <c r="A296" s="9" t="s">
        <v>1012</v>
      </c>
      <c r="B296" s="10" t="s">
        <v>25</v>
      </c>
      <c r="C296" s="11">
        <v>-6690818</v>
      </c>
      <c r="D296" s="11">
        <v>-724155.38</v>
      </c>
      <c r="E296" s="11">
        <v>-3660062.58</v>
      </c>
      <c r="F296" s="11">
        <v>-3030755.42</v>
      </c>
      <c r="G296" s="11">
        <v>54.7</v>
      </c>
      <c r="H296" s="13"/>
      <c r="I296" s="11">
        <f t="shared" si="258"/>
        <v>-6690818</v>
      </c>
      <c r="J296" s="11">
        <f t="shared" ref="J296:K296" si="281">I296*6/100+I296</f>
        <v>-7092267.0800000001</v>
      </c>
      <c r="K296" s="11">
        <f t="shared" si="281"/>
        <v>-7517803.1047999999</v>
      </c>
    </row>
    <row r="297" spans="1:11" x14ac:dyDescent="0.25">
      <c r="A297" s="9"/>
      <c r="B297" s="10"/>
      <c r="C297" s="11"/>
      <c r="D297" s="11"/>
      <c r="E297" s="11"/>
      <c r="F297" s="11"/>
      <c r="G297" s="11"/>
      <c r="H297" s="13"/>
      <c r="I297" s="11">
        <f t="shared" si="258"/>
        <v>0</v>
      </c>
      <c r="J297" s="11">
        <f t="shared" ref="J297:K297" si="282">I297*6/100+I297</f>
        <v>0</v>
      </c>
      <c r="K297" s="11">
        <f t="shared" si="282"/>
        <v>0</v>
      </c>
    </row>
    <row r="298" spans="1:11" x14ac:dyDescent="0.25">
      <c r="A298" s="5"/>
      <c r="B298" s="6" t="s">
        <v>26</v>
      </c>
      <c r="C298" s="7">
        <v>-7827188</v>
      </c>
      <c r="D298" s="7">
        <v>-738255.38</v>
      </c>
      <c r="E298" s="7">
        <v>-3759962.58</v>
      </c>
      <c r="F298" s="7">
        <v>-4067225.42</v>
      </c>
      <c r="G298" s="7">
        <v>48.03</v>
      </c>
      <c r="H298" s="13">
        <f>SUM(H295:H296)</f>
        <v>0</v>
      </c>
      <c r="I298" s="11">
        <f t="shared" si="258"/>
        <v>-7827188</v>
      </c>
      <c r="J298" s="11">
        <f t="shared" ref="J298:K298" si="283">I298*6/100+I298</f>
        <v>-8296819.2800000003</v>
      </c>
      <c r="K298" s="11">
        <f t="shared" si="283"/>
        <v>-8794628.4367999993</v>
      </c>
    </row>
    <row r="299" spans="1:11" x14ac:dyDescent="0.25">
      <c r="A299" s="5"/>
      <c r="B299" s="6"/>
      <c r="C299" s="7"/>
      <c r="D299" s="7"/>
      <c r="E299" s="7"/>
      <c r="F299" s="7"/>
      <c r="G299" s="7"/>
      <c r="H299" s="13"/>
      <c r="I299" s="11">
        <f t="shared" si="258"/>
        <v>0</v>
      </c>
      <c r="J299" s="11">
        <f t="shared" ref="J299:K299" si="284">I299*6/100+I299</f>
        <v>0</v>
      </c>
      <c r="K299" s="11">
        <f t="shared" si="284"/>
        <v>0</v>
      </c>
    </row>
    <row r="300" spans="1:11" x14ac:dyDescent="0.25">
      <c r="A300" s="5"/>
      <c r="B300" s="6" t="s">
        <v>38</v>
      </c>
      <c r="C300" s="7">
        <v>-7827188</v>
      </c>
      <c r="D300" s="7">
        <v>-738255.38</v>
      </c>
      <c r="E300" s="7">
        <v>-3759962.58</v>
      </c>
      <c r="F300" s="7">
        <v>-4067225.42</v>
      </c>
      <c r="G300" s="7">
        <v>48.03</v>
      </c>
      <c r="H300" s="13">
        <f>H298</f>
        <v>0</v>
      </c>
      <c r="I300" s="11">
        <f t="shared" si="258"/>
        <v>-7827188</v>
      </c>
      <c r="J300" s="11">
        <f t="shared" ref="J300:K300" si="285">I300*6/100+I300</f>
        <v>-8296819.2800000003</v>
      </c>
      <c r="K300" s="11">
        <f t="shared" si="285"/>
        <v>-8794628.4367999993</v>
      </c>
    </row>
    <row r="301" spans="1:11" x14ac:dyDescent="0.25">
      <c r="A301" s="9"/>
      <c r="B301" s="10"/>
      <c r="C301" s="11"/>
      <c r="D301" s="11"/>
      <c r="E301" s="11"/>
      <c r="F301" s="11"/>
      <c r="G301" s="11"/>
      <c r="H301" s="13"/>
      <c r="I301" s="11">
        <f t="shared" si="258"/>
        <v>0</v>
      </c>
      <c r="J301" s="11">
        <f t="shared" ref="J301:K301" si="286">I301*6/100+I301</f>
        <v>0</v>
      </c>
      <c r="K301" s="11">
        <f t="shared" si="286"/>
        <v>0</v>
      </c>
    </row>
    <row r="302" spans="1:11" x14ac:dyDescent="0.25">
      <c r="A302" s="5"/>
      <c r="B302" s="6" t="s">
        <v>91</v>
      </c>
      <c r="C302" s="7">
        <v>-7827188</v>
      </c>
      <c r="D302" s="7">
        <v>-738255.38</v>
      </c>
      <c r="E302" s="7">
        <v>-3759962.58</v>
      </c>
      <c r="F302" s="7">
        <v>-4067225.42</v>
      </c>
      <c r="G302" s="7">
        <v>48.03</v>
      </c>
      <c r="H302" s="13">
        <f>H300</f>
        <v>0</v>
      </c>
      <c r="I302" s="11">
        <f t="shared" si="258"/>
        <v>-7827188</v>
      </c>
      <c r="J302" s="11">
        <f t="shared" ref="J302:K302" si="287">I302*6/100+I302</f>
        <v>-8296819.2800000003</v>
      </c>
      <c r="K302" s="11">
        <f t="shared" si="287"/>
        <v>-8794628.4367999993</v>
      </c>
    </row>
    <row r="303" spans="1:11" x14ac:dyDescent="0.25">
      <c r="A303" s="5"/>
      <c r="B303" s="6"/>
      <c r="C303" s="7"/>
      <c r="D303" s="7"/>
      <c r="E303" s="7"/>
      <c r="F303" s="7"/>
      <c r="G303" s="7"/>
      <c r="H303" s="13"/>
      <c r="I303" s="11">
        <f t="shared" si="258"/>
        <v>0</v>
      </c>
      <c r="J303" s="11">
        <f t="shared" ref="J303:K303" si="288">I303*6/100+I303</f>
        <v>0</v>
      </c>
      <c r="K303" s="11">
        <f t="shared" si="288"/>
        <v>0</v>
      </c>
    </row>
    <row r="304" spans="1:11" x14ac:dyDescent="0.25">
      <c r="A304" s="5"/>
      <c r="B304" s="6" t="s">
        <v>92</v>
      </c>
      <c r="C304" s="7"/>
      <c r="D304" s="7"/>
      <c r="E304" s="7"/>
      <c r="F304" s="7"/>
      <c r="G304" s="7"/>
      <c r="H304" s="13"/>
      <c r="I304" s="11">
        <f t="shared" si="258"/>
        <v>0</v>
      </c>
      <c r="J304" s="11">
        <f t="shared" ref="J304:K304" si="289">I304*6/100+I304</f>
        <v>0</v>
      </c>
      <c r="K304" s="11">
        <f t="shared" si="289"/>
        <v>0</v>
      </c>
    </row>
    <row r="305" spans="1:11" x14ac:dyDescent="0.25">
      <c r="A305" s="5"/>
      <c r="B305" s="6" t="s">
        <v>93</v>
      </c>
      <c r="C305" s="7"/>
      <c r="D305" s="7"/>
      <c r="E305" s="7"/>
      <c r="F305" s="7"/>
      <c r="G305" s="7"/>
      <c r="H305" s="13"/>
      <c r="I305" s="11">
        <f t="shared" si="258"/>
        <v>0</v>
      </c>
      <c r="J305" s="11">
        <f t="shared" ref="J305:K305" si="290">I305*6/100+I305</f>
        <v>0</v>
      </c>
      <c r="K305" s="11">
        <f t="shared" si="290"/>
        <v>0</v>
      </c>
    </row>
    <row r="306" spans="1:11" x14ac:dyDescent="0.25">
      <c r="A306" s="5"/>
      <c r="B306" s="6" t="s">
        <v>128</v>
      </c>
      <c r="C306" s="7"/>
      <c r="D306" s="7"/>
      <c r="E306" s="7"/>
      <c r="F306" s="7"/>
      <c r="G306" s="7"/>
      <c r="H306" s="13"/>
      <c r="I306" s="11">
        <f t="shared" si="258"/>
        <v>0</v>
      </c>
      <c r="J306" s="11">
        <f t="shared" ref="J306:K306" si="291">I306*6/100+I306</f>
        <v>0</v>
      </c>
      <c r="K306" s="11">
        <f t="shared" si="291"/>
        <v>0</v>
      </c>
    </row>
    <row r="307" spans="1:11" x14ac:dyDescent="0.25">
      <c r="A307" s="5"/>
      <c r="B307" s="6" t="s">
        <v>129</v>
      </c>
      <c r="C307" s="7"/>
      <c r="D307" s="7"/>
      <c r="E307" s="7"/>
      <c r="F307" s="7"/>
      <c r="G307" s="7"/>
      <c r="H307" s="13"/>
      <c r="I307" s="11">
        <f t="shared" si="258"/>
        <v>0</v>
      </c>
      <c r="J307" s="11">
        <f t="shared" ref="J307:K307" si="292">I307*6/100+I307</f>
        <v>0</v>
      </c>
      <c r="K307" s="11">
        <f t="shared" si="292"/>
        <v>0</v>
      </c>
    </row>
    <row r="308" spans="1:11" x14ac:dyDescent="0.25">
      <c r="A308" s="9"/>
      <c r="B308" s="10"/>
      <c r="C308" s="11"/>
      <c r="D308" s="11"/>
      <c r="E308" s="11"/>
      <c r="F308" s="11"/>
      <c r="G308" s="11"/>
      <c r="H308" s="13"/>
      <c r="I308" s="11">
        <f t="shared" si="258"/>
        <v>0</v>
      </c>
      <c r="J308" s="11">
        <f t="shared" ref="J308:K308" si="293">I308*6/100+I308</f>
        <v>0</v>
      </c>
      <c r="K308" s="11">
        <f t="shared" si="293"/>
        <v>0</v>
      </c>
    </row>
    <row r="309" spans="1:11" x14ac:dyDescent="0.25">
      <c r="A309" s="9" t="s">
        <v>1013</v>
      </c>
      <c r="B309" s="10" t="s">
        <v>130</v>
      </c>
      <c r="C309" s="11">
        <v>7711032</v>
      </c>
      <c r="D309" s="11">
        <v>714401.18</v>
      </c>
      <c r="E309" s="11">
        <v>4247208.32</v>
      </c>
      <c r="F309" s="11">
        <v>3463823.68</v>
      </c>
      <c r="G309" s="11">
        <v>55.07</v>
      </c>
      <c r="H309" s="13"/>
      <c r="I309" s="11">
        <f t="shared" si="258"/>
        <v>7711032</v>
      </c>
      <c r="J309" s="11">
        <f t="shared" ref="J309:K309" si="294">I309*6/100+I309</f>
        <v>8173693.9199999999</v>
      </c>
      <c r="K309" s="11">
        <f t="shared" si="294"/>
        <v>8664115.5551999994</v>
      </c>
    </row>
    <row r="310" spans="1:11" x14ac:dyDescent="0.25">
      <c r="A310" s="9" t="s">
        <v>1014</v>
      </c>
      <c r="B310" s="10" t="s">
        <v>131</v>
      </c>
      <c r="C310" s="11">
        <v>865224</v>
      </c>
      <c r="D310" s="11">
        <v>19366.09</v>
      </c>
      <c r="E310" s="11">
        <v>422060.47</v>
      </c>
      <c r="F310" s="11">
        <v>443163.53</v>
      </c>
      <c r="G310" s="11">
        <v>48.78</v>
      </c>
      <c r="H310" s="13"/>
      <c r="I310" s="11">
        <f t="shared" si="258"/>
        <v>865224</v>
      </c>
      <c r="J310" s="11">
        <f t="shared" ref="J310:K310" si="295">I310*6/100+I310</f>
        <v>917137.44</v>
      </c>
      <c r="K310" s="11">
        <f t="shared" si="295"/>
        <v>972165.68639999989</v>
      </c>
    </row>
    <row r="311" spans="1:11" x14ac:dyDescent="0.25">
      <c r="A311" s="9" t="s">
        <v>1015</v>
      </c>
      <c r="B311" s="10" t="s">
        <v>132</v>
      </c>
      <c r="C311" s="11">
        <v>217200</v>
      </c>
      <c r="D311" s="11">
        <v>17266</v>
      </c>
      <c r="E311" s="11">
        <v>103596</v>
      </c>
      <c r="F311" s="11">
        <v>113604</v>
      </c>
      <c r="G311" s="11">
        <v>47.69</v>
      </c>
      <c r="H311" s="13"/>
      <c r="I311" s="11">
        <f t="shared" si="258"/>
        <v>217200</v>
      </c>
      <c r="J311" s="11">
        <f t="shared" ref="J311:K311" si="296">I311*6/100+I311</f>
        <v>230232</v>
      </c>
      <c r="K311" s="11">
        <f t="shared" si="296"/>
        <v>244045.92</v>
      </c>
    </row>
    <row r="312" spans="1:11" x14ac:dyDescent="0.25">
      <c r="A312" s="9" t="s">
        <v>1016</v>
      </c>
      <c r="B312" s="10" t="s">
        <v>133</v>
      </c>
      <c r="C312" s="11">
        <v>0</v>
      </c>
      <c r="D312" s="11">
        <v>3353.72</v>
      </c>
      <c r="E312" s="11">
        <v>20122.32</v>
      </c>
      <c r="F312" s="11">
        <v>-20122.32</v>
      </c>
      <c r="G312" s="11">
        <v>0</v>
      </c>
      <c r="H312" s="13"/>
      <c r="I312" s="11">
        <f t="shared" si="258"/>
        <v>0</v>
      </c>
      <c r="J312" s="11">
        <f t="shared" ref="J312:K312" si="297">I312*6/100+I312</f>
        <v>0</v>
      </c>
      <c r="K312" s="11">
        <f t="shared" si="297"/>
        <v>0</v>
      </c>
    </row>
    <row r="313" spans="1:11" x14ac:dyDescent="0.25">
      <c r="A313" s="9" t="s">
        <v>1017</v>
      </c>
      <c r="B313" s="10" t="s">
        <v>135</v>
      </c>
      <c r="C313" s="11">
        <v>253513</v>
      </c>
      <c r="D313" s="11">
        <v>0</v>
      </c>
      <c r="E313" s="11">
        <v>0</v>
      </c>
      <c r="F313" s="11">
        <v>253513</v>
      </c>
      <c r="G313" s="11">
        <v>0</v>
      </c>
      <c r="H313" s="13"/>
      <c r="I313" s="11">
        <f t="shared" si="258"/>
        <v>253513</v>
      </c>
      <c r="J313" s="11">
        <f t="shared" ref="J313:K313" si="298">I313*6/100+I313</f>
        <v>268723.78000000003</v>
      </c>
      <c r="K313" s="11">
        <f t="shared" si="298"/>
        <v>284847.20680000004</v>
      </c>
    </row>
    <row r="314" spans="1:11" x14ac:dyDescent="0.25">
      <c r="A314" s="9" t="s">
        <v>1018</v>
      </c>
      <c r="B314" s="10" t="s">
        <v>136</v>
      </c>
      <c r="C314" s="11">
        <v>530189</v>
      </c>
      <c r="D314" s="11">
        <v>54016.94</v>
      </c>
      <c r="E314" s="11">
        <v>320490.88</v>
      </c>
      <c r="F314" s="11">
        <v>209698.12</v>
      </c>
      <c r="G314" s="11">
        <v>60.44</v>
      </c>
      <c r="H314" s="13"/>
      <c r="I314" s="11">
        <f t="shared" si="258"/>
        <v>530189</v>
      </c>
      <c r="J314" s="11">
        <f t="shared" ref="J314:K314" si="299">I314*6/100+I314</f>
        <v>562000.34</v>
      </c>
      <c r="K314" s="11">
        <f t="shared" si="299"/>
        <v>595720.36040000001</v>
      </c>
    </row>
    <row r="315" spans="1:11" x14ac:dyDescent="0.25">
      <c r="A315" s="9" t="s">
        <v>1019</v>
      </c>
      <c r="B315" s="10" t="s">
        <v>137</v>
      </c>
      <c r="C315" s="11">
        <v>239564</v>
      </c>
      <c r="D315" s="11">
        <v>0</v>
      </c>
      <c r="E315" s="11">
        <v>0</v>
      </c>
      <c r="F315" s="11">
        <v>239564</v>
      </c>
      <c r="G315" s="11">
        <v>0</v>
      </c>
      <c r="H315" s="13"/>
      <c r="I315" s="11">
        <f t="shared" si="258"/>
        <v>239564</v>
      </c>
      <c r="J315" s="11">
        <f t="shared" ref="J315:K315" si="300">I315*6/100+I315</f>
        <v>253937.84</v>
      </c>
      <c r="K315" s="11">
        <f t="shared" si="300"/>
        <v>269174.11040000001</v>
      </c>
    </row>
    <row r="316" spans="1:11" x14ac:dyDescent="0.25">
      <c r="A316" s="9" t="s">
        <v>1020</v>
      </c>
      <c r="B316" s="10" t="s">
        <v>138</v>
      </c>
      <c r="C316" s="11">
        <v>11292</v>
      </c>
      <c r="D316" s="11">
        <v>0</v>
      </c>
      <c r="E316" s="11">
        <v>42633.07</v>
      </c>
      <c r="F316" s="11">
        <v>-31341.07</v>
      </c>
      <c r="G316" s="11">
        <v>377.55</v>
      </c>
      <c r="H316" s="13"/>
      <c r="I316" s="11">
        <f t="shared" si="258"/>
        <v>11292</v>
      </c>
      <c r="J316" s="11">
        <f t="shared" ref="J316:K316" si="301">I316*6/100+I316</f>
        <v>11969.52</v>
      </c>
      <c r="K316" s="11">
        <f t="shared" si="301"/>
        <v>12687.691200000001</v>
      </c>
    </row>
    <row r="317" spans="1:11" x14ac:dyDescent="0.25">
      <c r="A317" s="9" t="s">
        <v>1021</v>
      </c>
      <c r="B317" s="10" t="s">
        <v>139</v>
      </c>
      <c r="C317" s="11">
        <v>108000</v>
      </c>
      <c r="D317" s="11">
        <v>0</v>
      </c>
      <c r="E317" s="11">
        <v>0</v>
      </c>
      <c r="F317" s="11">
        <v>108000</v>
      </c>
      <c r="G317" s="11">
        <v>0</v>
      </c>
      <c r="H317" s="13"/>
      <c r="I317" s="11">
        <f t="shared" si="258"/>
        <v>108000</v>
      </c>
      <c r="J317" s="11">
        <f t="shared" ref="J317:K317" si="302">I317*6/100+I317</f>
        <v>114480</v>
      </c>
      <c r="K317" s="11">
        <f t="shared" si="302"/>
        <v>121348.8</v>
      </c>
    </row>
    <row r="318" spans="1:11" x14ac:dyDescent="0.25">
      <c r="A318" s="9" t="s">
        <v>1022</v>
      </c>
      <c r="B318" s="10" t="s">
        <v>140</v>
      </c>
      <c r="C318" s="11">
        <v>0</v>
      </c>
      <c r="D318" s="11">
        <v>14470.7</v>
      </c>
      <c r="E318" s="11">
        <v>122820.91</v>
      </c>
      <c r="F318" s="11">
        <v>-122820.91</v>
      </c>
      <c r="G318" s="11">
        <v>0</v>
      </c>
      <c r="H318" s="13"/>
      <c r="I318" s="11">
        <f t="shared" si="258"/>
        <v>0</v>
      </c>
      <c r="J318" s="11">
        <f t="shared" ref="J318:K318" si="303">I318*6/100+I318</f>
        <v>0</v>
      </c>
      <c r="K318" s="11">
        <f t="shared" si="303"/>
        <v>0</v>
      </c>
    </row>
    <row r="319" spans="1:11" x14ac:dyDescent="0.25">
      <c r="A319" s="9" t="s">
        <v>1023</v>
      </c>
      <c r="B319" s="10" t="s">
        <v>142</v>
      </c>
      <c r="C319" s="11">
        <v>15692</v>
      </c>
      <c r="D319" s="11">
        <v>1307.7</v>
      </c>
      <c r="E319" s="11">
        <v>7846.2</v>
      </c>
      <c r="F319" s="11">
        <v>7845.8</v>
      </c>
      <c r="G319" s="11">
        <v>50</v>
      </c>
      <c r="H319" s="13"/>
      <c r="I319" s="11">
        <f t="shared" si="258"/>
        <v>15692</v>
      </c>
      <c r="J319" s="11">
        <f t="shared" ref="J319:K319" si="304">I319*6/100+I319</f>
        <v>16633.52</v>
      </c>
      <c r="K319" s="11">
        <f t="shared" si="304"/>
        <v>17631.531200000001</v>
      </c>
    </row>
    <row r="320" spans="1:11" x14ac:dyDescent="0.25">
      <c r="A320" s="9"/>
      <c r="B320" s="10"/>
      <c r="C320" s="11"/>
      <c r="D320" s="11"/>
      <c r="E320" s="11"/>
      <c r="F320" s="11"/>
      <c r="G320" s="11"/>
      <c r="H320" s="13"/>
      <c r="I320" s="11">
        <f t="shared" si="258"/>
        <v>0</v>
      </c>
      <c r="J320" s="11">
        <f t="shared" ref="J320:K320" si="305">I320*6/100+I320</f>
        <v>0</v>
      </c>
      <c r="K320" s="11">
        <f t="shared" si="305"/>
        <v>0</v>
      </c>
    </row>
    <row r="321" spans="1:11" x14ac:dyDescent="0.25">
      <c r="A321" s="5"/>
      <c r="B321" s="6" t="s">
        <v>143</v>
      </c>
      <c r="C321" s="7">
        <v>9951706</v>
      </c>
      <c r="D321" s="7">
        <v>824182.33</v>
      </c>
      <c r="E321" s="7">
        <v>5286778.17</v>
      </c>
      <c r="F321" s="7">
        <v>4664927.83</v>
      </c>
      <c r="G321" s="7">
        <v>53.12</v>
      </c>
      <c r="H321" s="13">
        <f>SUM(H309:H319)</f>
        <v>0</v>
      </c>
      <c r="I321" s="11">
        <f t="shared" si="258"/>
        <v>9951706</v>
      </c>
      <c r="J321" s="11">
        <f t="shared" ref="J321:K321" si="306">I321*6/100+I321</f>
        <v>10548808.359999999</v>
      </c>
      <c r="K321" s="11">
        <f t="shared" si="306"/>
        <v>11181736.861599999</v>
      </c>
    </row>
    <row r="322" spans="1:11" x14ac:dyDescent="0.25">
      <c r="A322" s="5"/>
      <c r="B322" s="6"/>
      <c r="C322" s="7"/>
      <c r="D322" s="7"/>
      <c r="E322" s="7"/>
      <c r="F322" s="7"/>
      <c r="G322" s="7"/>
      <c r="H322" s="13"/>
      <c r="I322" s="11">
        <f t="shared" si="258"/>
        <v>0</v>
      </c>
      <c r="J322" s="11">
        <f t="shared" ref="J322:K322" si="307">I322*6/100+I322</f>
        <v>0</v>
      </c>
      <c r="K322" s="11">
        <f t="shared" si="307"/>
        <v>0</v>
      </c>
    </row>
    <row r="323" spans="1:11" x14ac:dyDescent="0.25">
      <c r="A323" s="5"/>
      <c r="B323" s="6" t="s">
        <v>144</v>
      </c>
      <c r="C323" s="7"/>
      <c r="D323" s="7"/>
      <c r="E323" s="7"/>
      <c r="F323" s="7"/>
      <c r="G323" s="7"/>
      <c r="H323" s="13"/>
      <c r="I323" s="11">
        <f t="shared" si="258"/>
        <v>0</v>
      </c>
      <c r="J323" s="11">
        <f t="shared" ref="J323:K323" si="308">I323*6/100+I323</f>
        <v>0</v>
      </c>
      <c r="K323" s="11">
        <f t="shared" si="308"/>
        <v>0</v>
      </c>
    </row>
    <row r="324" spans="1:11" x14ac:dyDescent="0.25">
      <c r="A324" s="9"/>
      <c r="B324" s="10"/>
      <c r="C324" s="11"/>
      <c r="D324" s="11"/>
      <c r="E324" s="11"/>
      <c r="F324" s="11"/>
      <c r="G324" s="11"/>
      <c r="H324" s="13"/>
      <c r="I324" s="11">
        <f t="shared" si="258"/>
        <v>0</v>
      </c>
      <c r="J324" s="11">
        <f t="shared" ref="J324:K324" si="309">I324*6/100+I324</f>
        <v>0</v>
      </c>
      <c r="K324" s="11">
        <f t="shared" si="309"/>
        <v>0</v>
      </c>
    </row>
    <row r="325" spans="1:11" x14ac:dyDescent="0.25">
      <c r="A325" s="9" t="s">
        <v>1024</v>
      </c>
      <c r="B325" s="10" t="s">
        <v>145</v>
      </c>
      <c r="C325" s="11">
        <v>2057</v>
      </c>
      <c r="D325" s="11">
        <v>236.25</v>
      </c>
      <c r="E325" s="11">
        <v>1417.5</v>
      </c>
      <c r="F325" s="11">
        <v>639.5</v>
      </c>
      <c r="G325" s="11">
        <v>68.91</v>
      </c>
      <c r="H325" s="13"/>
      <c r="I325" s="11">
        <f t="shared" si="258"/>
        <v>2057</v>
      </c>
      <c r="J325" s="11">
        <f t="shared" ref="J325:K325" si="310">I325*6/100+I325</f>
        <v>2180.42</v>
      </c>
      <c r="K325" s="11">
        <f t="shared" si="310"/>
        <v>2311.2452000000003</v>
      </c>
    </row>
    <row r="326" spans="1:11" x14ac:dyDescent="0.25">
      <c r="A326" s="9" t="s">
        <v>1025</v>
      </c>
      <c r="B326" s="10" t="s">
        <v>146</v>
      </c>
      <c r="C326" s="11">
        <v>671908</v>
      </c>
      <c r="D326" s="11">
        <v>61777.64</v>
      </c>
      <c r="E326" s="11">
        <v>371907</v>
      </c>
      <c r="F326" s="11">
        <v>300001</v>
      </c>
      <c r="G326" s="11">
        <v>55.35</v>
      </c>
      <c r="H326" s="13"/>
      <c r="I326" s="11">
        <f t="shared" si="258"/>
        <v>671908</v>
      </c>
      <c r="J326" s="11">
        <f t="shared" ref="J326:K326" si="311">I326*6/100+I326</f>
        <v>712222.48</v>
      </c>
      <c r="K326" s="11">
        <f t="shared" si="311"/>
        <v>754955.82880000002</v>
      </c>
    </row>
    <row r="327" spans="1:11" x14ac:dyDescent="0.25">
      <c r="A327" s="9" t="s">
        <v>1026</v>
      </c>
      <c r="B327" s="10" t="s">
        <v>147</v>
      </c>
      <c r="C327" s="11">
        <v>1696427</v>
      </c>
      <c r="D327" s="11">
        <v>133511.84</v>
      </c>
      <c r="E327" s="11">
        <v>792962.58</v>
      </c>
      <c r="F327" s="11">
        <v>903464.42</v>
      </c>
      <c r="G327" s="11">
        <v>46.74</v>
      </c>
      <c r="H327" s="13"/>
      <c r="I327" s="11">
        <f t="shared" si="258"/>
        <v>1696427</v>
      </c>
      <c r="J327" s="11">
        <f t="shared" ref="J327:K327" si="312">I327*6/100+I327</f>
        <v>1798212.62</v>
      </c>
      <c r="K327" s="11">
        <f t="shared" si="312"/>
        <v>1906105.3772000002</v>
      </c>
    </row>
    <row r="328" spans="1:11" x14ac:dyDescent="0.25">
      <c r="A328" s="9" t="s">
        <v>1027</v>
      </c>
      <c r="B328" s="10" t="s">
        <v>148</v>
      </c>
      <c r="C328" s="11">
        <v>48185</v>
      </c>
      <c r="D328" s="11">
        <v>4015.44</v>
      </c>
      <c r="E328" s="11">
        <v>24092.639999999999</v>
      </c>
      <c r="F328" s="11">
        <v>24092.36</v>
      </c>
      <c r="G328" s="11">
        <v>50</v>
      </c>
      <c r="H328" s="13"/>
      <c r="I328" s="11">
        <f t="shared" si="258"/>
        <v>48185</v>
      </c>
      <c r="J328" s="11">
        <f t="shared" ref="J328:K328" si="313">I328*6/100+I328</f>
        <v>51076.1</v>
      </c>
      <c r="K328" s="11">
        <f t="shared" si="313"/>
        <v>54140.665999999997</v>
      </c>
    </row>
    <row r="329" spans="1:11" x14ac:dyDescent="0.25">
      <c r="A329" s="9"/>
      <c r="B329" s="10"/>
      <c r="C329" s="11"/>
      <c r="D329" s="11"/>
      <c r="E329" s="11"/>
      <c r="F329" s="11"/>
      <c r="G329" s="11"/>
      <c r="H329" s="13"/>
      <c r="I329" s="11">
        <f t="shared" si="258"/>
        <v>0</v>
      </c>
      <c r="J329" s="11">
        <f t="shared" ref="J329:K329" si="314">I329*6/100+I329</f>
        <v>0</v>
      </c>
      <c r="K329" s="11">
        <f t="shared" si="314"/>
        <v>0</v>
      </c>
    </row>
    <row r="330" spans="1:11" x14ac:dyDescent="0.25">
      <c r="A330" s="5"/>
      <c r="B330" s="6" t="s">
        <v>149</v>
      </c>
      <c r="C330" s="7">
        <v>2418577</v>
      </c>
      <c r="D330" s="7">
        <v>199541.17</v>
      </c>
      <c r="E330" s="7">
        <v>1190379.72</v>
      </c>
      <c r="F330" s="7">
        <v>1228197.28</v>
      </c>
      <c r="G330" s="7">
        <v>49.21</v>
      </c>
      <c r="H330" s="13">
        <f>SUM(H325:H328)</f>
        <v>0</v>
      </c>
      <c r="I330" s="11">
        <f t="shared" si="258"/>
        <v>2418577</v>
      </c>
      <c r="J330" s="11">
        <f t="shared" ref="J330:K330" si="315">I330*6/100+I330</f>
        <v>2563691.62</v>
      </c>
      <c r="K330" s="11">
        <f t="shared" si="315"/>
        <v>2717513.1172000002</v>
      </c>
    </row>
    <row r="331" spans="1:11" x14ac:dyDescent="0.25">
      <c r="A331" s="5"/>
      <c r="B331" s="6"/>
      <c r="C331" s="7"/>
      <c r="D331" s="7"/>
      <c r="E331" s="7"/>
      <c r="F331" s="7"/>
      <c r="G331" s="7"/>
      <c r="H331" s="13"/>
      <c r="I331" s="11">
        <f t="shared" si="258"/>
        <v>0</v>
      </c>
      <c r="J331" s="11">
        <f t="shared" ref="J331:K331" si="316">I331*6/100+I331</f>
        <v>0</v>
      </c>
      <c r="K331" s="11">
        <f t="shared" si="316"/>
        <v>0</v>
      </c>
    </row>
    <row r="332" spans="1:11" x14ac:dyDescent="0.25">
      <c r="A332" s="5"/>
      <c r="B332" s="6" t="s">
        <v>150</v>
      </c>
      <c r="C332" s="7"/>
      <c r="D332" s="7"/>
      <c r="E332" s="7"/>
      <c r="F332" s="7"/>
      <c r="G332" s="7"/>
      <c r="H332" s="13"/>
      <c r="I332" s="11">
        <f t="shared" si="258"/>
        <v>0</v>
      </c>
      <c r="J332" s="11">
        <f t="shared" ref="J332:K332" si="317">I332*6/100+I332</f>
        <v>0</v>
      </c>
      <c r="K332" s="11">
        <f t="shared" si="317"/>
        <v>0</v>
      </c>
    </row>
    <row r="333" spans="1:11" x14ac:dyDescent="0.25">
      <c r="A333" s="5"/>
      <c r="B333" s="6"/>
      <c r="C333" s="7"/>
      <c r="D333" s="7"/>
      <c r="E333" s="7"/>
      <c r="F333" s="7"/>
      <c r="G333" s="7"/>
      <c r="H333" s="13"/>
      <c r="I333" s="11">
        <f t="shared" si="258"/>
        <v>0</v>
      </c>
      <c r="J333" s="11">
        <f t="shared" ref="J333:K333" si="318">I333*6/100+I333</f>
        <v>0</v>
      </c>
      <c r="K333" s="11">
        <f t="shared" si="318"/>
        <v>0</v>
      </c>
    </row>
    <row r="334" spans="1:11" x14ac:dyDescent="0.25">
      <c r="A334" s="9" t="s">
        <v>1028</v>
      </c>
      <c r="B334" s="10" t="s">
        <v>151</v>
      </c>
      <c r="C334" s="11">
        <v>104982</v>
      </c>
      <c r="D334" s="11">
        <v>0</v>
      </c>
      <c r="E334" s="11">
        <v>0</v>
      </c>
      <c r="F334" s="11">
        <v>104982</v>
      </c>
      <c r="G334" s="11">
        <v>0</v>
      </c>
      <c r="H334" s="13"/>
      <c r="I334" s="11">
        <f t="shared" ref="I334:I397" si="319">C334+H334</f>
        <v>104982</v>
      </c>
      <c r="J334" s="11">
        <f t="shared" ref="J334:K334" si="320">I334*6/100+I334</f>
        <v>111280.92</v>
      </c>
      <c r="K334" s="11">
        <f t="shared" si="320"/>
        <v>117957.7752</v>
      </c>
    </row>
    <row r="335" spans="1:11" x14ac:dyDescent="0.25">
      <c r="A335" s="9" t="s">
        <v>1029</v>
      </c>
      <c r="B335" s="10" t="s">
        <v>152</v>
      </c>
      <c r="C335" s="11">
        <v>79733</v>
      </c>
      <c r="D335" s="11">
        <v>0</v>
      </c>
      <c r="E335" s="11">
        <v>0</v>
      </c>
      <c r="F335" s="11">
        <v>79733</v>
      </c>
      <c r="G335" s="11">
        <v>0</v>
      </c>
      <c r="H335" s="13"/>
      <c r="I335" s="11">
        <f t="shared" si="319"/>
        <v>79733</v>
      </c>
      <c r="J335" s="11">
        <f t="shared" ref="J335:K335" si="321">I335*6/100+I335</f>
        <v>84516.98</v>
      </c>
      <c r="K335" s="11">
        <f t="shared" si="321"/>
        <v>89587.998800000001</v>
      </c>
    </row>
    <row r="336" spans="1:11" x14ac:dyDescent="0.25">
      <c r="A336" s="9" t="s">
        <v>1030</v>
      </c>
      <c r="B336" s="10" t="s">
        <v>153</v>
      </c>
      <c r="C336" s="11">
        <v>113414</v>
      </c>
      <c r="D336" s="11">
        <v>0</v>
      </c>
      <c r="E336" s="11">
        <v>0</v>
      </c>
      <c r="F336" s="11">
        <v>113414</v>
      </c>
      <c r="G336" s="11">
        <v>0</v>
      </c>
      <c r="H336" s="13"/>
      <c r="I336" s="11">
        <f t="shared" si="319"/>
        <v>113414</v>
      </c>
      <c r="J336" s="11">
        <f t="shared" ref="J336:K336" si="322">I336*6/100+I336</f>
        <v>120218.84</v>
      </c>
      <c r="K336" s="11">
        <f t="shared" si="322"/>
        <v>127431.97039999999</v>
      </c>
    </row>
    <row r="337" spans="1:11" x14ac:dyDescent="0.25">
      <c r="A337" s="9"/>
      <c r="B337" s="10"/>
      <c r="C337" s="11"/>
      <c r="D337" s="11"/>
      <c r="E337" s="11"/>
      <c r="F337" s="11"/>
      <c r="G337" s="11"/>
      <c r="H337" s="13"/>
      <c r="I337" s="11">
        <f t="shared" si="319"/>
        <v>0</v>
      </c>
      <c r="J337" s="11">
        <f t="shared" ref="J337:K337" si="323">I337*6/100+I337</f>
        <v>0</v>
      </c>
      <c r="K337" s="11">
        <f t="shared" si="323"/>
        <v>0</v>
      </c>
    </row>
    <row r="338" spans="1:11" x14ac:dyDescent="0.25">
      <c r="A338" s="5"/>
      <c r="B338" s="6" t="s">
        <v>154</v>
      </c>
      <c r="C338" s="7">
        <v>298129</v>
      </c>
      <c r="D338" s="7">
        <v>0</v>
      </c>
      <c r="E338" s="7">
        <v>0</v>
      </c>
      <c r="F338" s="7">
        <v>298129</v>
      </c>
      <c r="G338" s="7">
        <v>0</v>
      </c>
      <c r="H338" s="13">
        <f>SUM(H334:H336)</f>
        <v>0</v>
      </c>
      <c r="I338" s="11">
        <f t="shared" si="319"/>
        <v>298129</v>
      </c>
      <c r="J338" s="11">
        <f t="shared" ref="J338:K338" si="324">I338*6/100+I338</f>
        <v>316016.74</v>
      </c>
      <c r="K338" s="11">
        <f t="shared" si="324"/>
        <v>334977.74439999997</v>
      </c>
    </row>
    <row r="339" spans="1:11" x14ac:dyDescent="0.25">
      <c r="A339" s="9"/>
      <c r="B339" s="10"/>
      <c r="C339" s="11"/>
      <c r="D339" s="11"/>
      <c r="E339" s="11"/>
      <c r="F339" s="11"/>
      <c r="G339" s="11"/>
      <c r="H339" s="13"/>
      <c r="I339" s="11">
        <f t="shared" si="319"/>
        <v>0</v>
      </c>
      <c r="J339" s="11">
        <f t="shared" ref="J339:K339" si="325">I339*6/100+I339</f>
        <v>0</v>
      </c>
      <c r="K339" s="11">
        <f t="shared" si="325"/>
        <v>0</v>
      </c>
    </row>
    <row r="340" spans="1:11" x14ac:dyDescent="0.25">
      <c r="A340" s="5"/>
      <c r="B340" s="6" t="s">
        <v>155</v>
      </c>
      <c r="C340" s="7">
        <v>12668412</v>
      </c>
      <c r="D340" s="7">
        <v>1023723.5</v>
      </c>
      <c r="E340" s="7">
        <v>6477157.8899999997</v>
      </c>
      <c r="F340" s="7">
        <v>6191254.1100000003</v>
      </c>
      <c r="G340" s="7">
        <v>51.12</v>
      </c>
      <c r="H340" s="13">
        <f>H321+H330+H338</f>
        <v>0</v>
      </c>
      <c r="I340" s="11">
        <f t="shared" si="319"/>
        <v>12668412</v>
      </c>
      <c r="J340" s="11">
        <f t="shared" ref="J340:K340" si="326">I340*6/100+I340</f>
        <v>13428516.720000001</v>
      </c>
      <c r="K340" s="11">
        <f t="shared" si="326"/>
        <v>14234227.723200001</v>
      </c>
    </row>
    <row r="341" spans="1:11" x14ac:dyDescent="0.25">
      <c r="A341" s="5"/>
      <c r="B341" s="6"/>
      <c r="C341" s="7"/>
      <c r="D341" s="7"/>
      <c r="E341" s="7"/>
      <c r="F341" s="7"/>
      <c r="G341" s="7"/>
      <c r="H341" s="13"/>
      <c r="I341" s="11">
        <f t="shared" si="319"/>
        <v>0</v>
      </c>
      <c r="J341" s="11">
        <f t="shared" ref="J341:K341" si="327">I341*6/100+I341</f>
        <v>0</v>
      </c>
      <c r="K341" s="11">
        <f t="shared" si="327"/>
        <v>0</v>
      </c>
    </row>
    <row r="342" spans="1:11" x14ac:dyDescent="0.25">
      <c r="A342" s="5"/>
      <c r="B342" s="6" t="s">
        <v>156</v>
      </c>
      <c r="C342" s="7">
        <v>12668412</v>
      </c>
      <c r="D342" s="7">
        <v>1023723.5</v>
      </c>
      <c r="E342" s="7">
        <v>6477157.8899999997</v>
      </c>
      <c r="F342" s="7">
        <v>6191254.1100000003</v>
      </c>
      <c r="G342" s="7">
        <v>51.12</v>
      </c>
      <c r="H342" s="13">
        <f>H340</f>
        <v>0</v>
      </c>
      <c r="I342" s="11">
        <f t="shared" si="319"/>
        <v>12668412</v>
      </c>
      <c r="J342" s="11">
        <f t="shared" ref="J342:K342" si="328">I342*6/100+I342</f>
        <v>13428516.720000001</v>
      </c>
      <c r="K342" s="11">
        <f t="shared" si="328"/>
        <v>14234227.723200001</v>
      </c>
    </row>
    <row r="343" spans="1:11" x14ac:dyDescent="0.25">
      <c r="A343" s="9"/>
      <c r="B343" s="10"/>
      <c r="C343" s="11"/>
      <c r="D343" s="11"/>
      <c r="E343" s="11"/>
      <c r="F343" s="11"/>
      <c r="G343" s="11"/>
      <c r="H343" s="13"/>
      <c r="I343" s="11">
        <f t="shared" si="319"/>
        <v>0</v>
      </c>
      <c r="J343" s="11">
        <f t="shared" ref="J343:K343" si="329">I343*6/100+I343</f>
        <v>0</v>
      </c>
      <c r="K343" s="11">
        <f t="shared" si="329"/>
        <v>0</v>
      </c>
    </row>
    <row r="344" spans="1:11" x14ac:dyDescent="0.25">
      <c r="A344" s="5"/>
      <c r="B344" s="6" t="s">
        <v>186</v>
      </c>
      <c r="C344" s="7"/>
      <c r="D344" s="7"/>
      <c r="E344" s="7"/>
      <c r="F344" s="7"/>
      <c r="G344" s="7"/>
      <c r="H344" s="13"/>
      <c r="I344" s="11">
        <f t="shared" si="319"/>
        <v>0</v>
      </c>
      <c r="J344" s="11">
        <f t="shared" ref="J344:K344" si="330">I344*6/100+I344</f>
        <v>0</v>
      </c>
      <c r="K344" s="11">
        <f t="shared" si="330"/>
        <v>0</v>
      </c>
    </row>
    <row r="345" spans="1:11" x14ac:dyDescent="0.25">
      <c r="A345" s="5"/>
      <c r="B345" s="6" t="s">
        <v>205</v>
      </c>
      <c r="C345" s="7"/>
      <c r="D345" s="7"/>
      <c r="E345" s="7"/>
      <c r="F345" s="7"/>
      <c r="G345" s="7"/>
      <c r="H345" s="13"/>
      <c r="I345" s="11">
        <f t="shared" si="319"/>
        <v>0</v>
      </c>
      <c r="J345" s="11">
        <f t="shared" ref="J345:K345" si="331">I345*6/100+I345</f>
        <v>0</v>
      </c>
      <c r="K345" s="11">
        <f t="shared" si="331"/>
        <v>0</v>
      </c>
    </row>
    <row r="346" spans="1:11" x14ac:dyDescent="0.25">
      <c r="A346" s="9"/>
      <c r="B346" s="10"/>
      <c r="C346" s="11"/>
      <c r="D346" s="11"/>
      <c r="E346" s="11"/>
      <c r="F346" s="11"/>
      <c r="G346" s="11"/>
      <c r="H346" s="13"/>
      <c r="I346" s="11">
        <f t="shared" si="319"/>
        <v>0</v>
      </c>
      <c r="J346" s="11">
        <f t="shared" ref="J346:K346" si="332">I346*6/100+I346</f>
        <v>0</v>
      </c>
      <c r="K346" s="11">
        <f t="shared" si="332"/>
        <v>0</v>
      </c>
    </row>
    <row r="347" spans="1:11" s="18" customFormat="1" x14ac:dyDescent="0.25">
      <c r="A347" s="15" t="s">
        <v>1031</v>
      </c>
      <c r="B347" s="16" t="s">
        <v>212</v>
      </c>
      <c r="C347" s="17">
        <v>77724</v>
      </c>
      <c r="D347" s="17">
        <v>9563.5300000000007</v>
      </c>
      <c r="E347" s="17">
        <v>9563.5300000000007</v>
      </c>
      <c r="F347" s="17">
        <v>68160.47</v>
      </c>
      <c r="G347" s="17">
        <v>12.3</v>
      </c>
      <c r="H347" s="19">
        <f>'[2]community services'!$H$344</f>
        <v>-40000</v>
      </c>
      <c r="I347" s="17">
        <f t="shared" si="319"/>
        <v>37724</v>
      </c>
      <c r="J347" s="11">
        <f t="shared" ref="J347:K347" si="333">I347*6/100+I347</f>
        <v>39987.440000000002</v>
      </c>
      <c r="K347" s="11">
        <f t="shared" si="333"/>
        <v>42386.686400000006</v>
      </c>
    </row>
    <row r="348" spans="1:11" x14ac:dyDescent="0.25">
      <c r="A348" s="9"/>
      <c r="B348" s="10"/>
      <c r="C348" s="11"/>
      <c r="D348" s="11"/>
      <c r="E348" s="11"/>
      <c r="F348" s="11"/>
      <c r="G348" s="11"/>
      <c r="H348" s="13"/>
      <c r="I348" s="11">
        <f t="shared" si="319"/>
        <v>0</v>
      </c>
      <c r="J348" s="11">
        <f t="shared" ref="J348:K348" si="334">I348*6/100+I348</f>
        <v>0</v>
      </c>
      <c r="K348" s="11">
        <f t="shared" si="334"/>
        <v>0</v>
      </c>
    </row>
    <row r="349" spans="1:11" x14ac:dyDescent="0.25">
      <c r="A349" s="5"/>
      <c r="B349" s="6" t="s">
        <v>216</v>
      </c>
      <c r="C349" s="7">
        <v>77724</v>
      </c>
      <c r="D349" s="7">
        <v>9563.5300000000007</v>
      </c>
      <c r="E349" s="7">
        <v>9563.5300000000007</v>
      </c>
      <c r="F349" s="7">
        <v>68160.47</v>
      </c>
      <c r="G349" s="7">
        <v>12.3</v>
      </c>
      <c r="H349" s="13">
        <f>H347</f>
        <v>-40000</v>
      </c>
      <c r="I349" s="11">
        <f t="shared" si="319"/>
        <v>37724</v>
      </c>
      <c r="J349" s="11">
        <f t="shared" ref="J349:K349" si="335">I349*6/100+I349</f>
        <v>39987.440000000002</v>
      </c>
      <c r="K349" s="11">
        <f t="shared" si="335"/>
        <v>42386.686400000006</v>
      </c>
    </row>
    <row r="350" spans="1:11" x14ac:dyDescent="0.25">
      <c r="A350" s="5"/>
      <c r="B350" s="6"/>
      <c r="C350" s="7"/>
      <c r="D350" s="7"/>
      <c r="E350" s="7"/>
      <c r="F350" s="7"/>
      <c r="G350" s="7"/>
      <c r="H350" s="13"/>
      <c r="I350" s="11">
        <f t="shared" si="319"/>
        <v>0</v>
      </c>
      <c r="J350" s="11">
        <f t="shared" ref="J350:K350" si="336">I350*6/100+I350</f>
        <v>0</v>
      </c>
      <c r="K350" s="11">
        <f t="shared" si="336"/>
        <v>0</v>
      </c>
    </row>
    <row r="351" spans="1:11" x14ac:dyDescent="0.25">
      <c r="A351" s="5"/>
      <c r="B351" s="6" t="s">
        <v>217</v>
      </c>
      <c r="C351" s="7">
        <v>77724</v>
      </c>
      <c r="D351" s="7">
        <v>9563.5300000000007</v>
      </c>
      <c r="E351" s="7">
        <v>9563.5300000000007</v>
      </c>
      <c r="F351" s="7">
        <v>68160.47</v>
      </c>
      <c r="G351" s="7">
        <v>12.3</v>
      </c>
      <c r="H351" s="13">
        <f>H349</f>
        <v>-40000</v>
      </c>
      <c r="I351" s="11">
        <f t="shared" si="319"/>
        <v>37724</v>
      </c>
      <c r="J351" s="11">
        <f t="shared" ref="J351:K351" si="337">I351*6/100+I351</f>
        <v>39987.440000000002</v>
      </c>
      <c r="K351" s="11">
        <f t="shared" si="337"/>
        <v>42386.686400000006</v>
      </c>
    </row>
    <row r="352" spans="1:11" x14ac:dyDescent="0.25">
      <c r="A352" s="5"/>
      <c r="B352" s="6"/>
      <c r="C352" s="7"/>
      <c r="D352" s="7"/>
      <c r="E352" s="7"/>
      <c r="F352" s="7"/>
      <c r="G352" s="7"/>
      <c r="H352" s="13"/>
      <c r="I352" s="11">
        <f t="shared" si="319"/>
        <v>0</v>
      </c>
      <c r="J352" s="11">
        <f t="shared" ref="J352:K352" si="338">I352*6/100+I352</f>
        <v>0</v>
      </c>
      <c r="K352" s="11">
        <f t="shared" si="338"/>
        <v>0</v>
      </c>
    </row>
    <row r="353" spans="1:11" x14ac:dyDescent="0.25">
      <c r="A353" s="5"/>
      <c r="B353" s="6" t="s">
        <v>218</v>
      </c>
      <c r="C353" s="7"/>
      <c r="D353" s="7"/>
      <c r="E353" s="7"/>
      <c r="F353" s="7"/>
      <c r="G353" s="7"/>
      <c r="H353" s="13"/>
      <c r="I353" s="11">
        <f t="shared" si="319"/>
        <v>0</v>
      </c>
      <c r="J353" s="11">
        <f t="shared" ref="J353:K353" si="339">I353*6/100+I353</f>
        <v>0</v>
      </c>
      <c r="K353" s="11">
        <f t="shared" si="339"/>
        <v>0</v>
      </c>
    </row>
    <row r="354" spans="1:11" x14ac:dyDescent="0.25">
      <c r="A354" s="5"/>
      <c r="B354" s="6"/>
      <c r="C354" s="7"/>
      <c r="D354" s="7"/>
      <c r="E354" s="7"/>
      <c r="F354" s="7"/>
      <c r="G354" s="7"/>
      <c r="H354" s="13"/>
      <c r="I354" s="11">
        <f t="shared" si="319"/>
        <v>0</v>
      </c>
      <c r="J354" s="11">
        <f t="shared" ref="J354:K354" si="340">I354*6/100+I354</f>
        <v>0</v>
      </c>
      <c r="K354" s="11">
        <f t="shared" si="340"/>
        <v>0</v>
      </c>
    </row>
    <row r="355" spans="1:11" x14ac:dyDescent="0.25">
      <c r="A355" s="9" t="s">
        <v>1032</v>
      </c>
      <c r="B355" s="10" t="s">
        <v>243</v>
      </c>
      <c r="C355" s="11">
        <v>0</v>
      </c>
      <c r="D355" s="11">
        <v>8354.4599999999991</v>
      </c>
      <c r="E355" s="11">
        <v>53532.36</v>
      </c>
      <c r="F355" s="11">
        <v>-53532.36</v>
      </c>
      <c r="G355" s="11">
        <v>0</v>
      </c>
      <c r="H355" s="13"/>
      <c r="I355" s="11">
        <f t="shared" si="319"/>
        <v>0</v>
      </c>
      <c r="J355" s="11">
        <f t="shared" ref="J355:K355" si="341">I355*6/100+I355</f>
        <v>0</v>
      </c>
      <c r="K355" s="11">
        <f t="shared" si="341"/>
        <v>0</v>
      </c>
    </row>
    <row r="356" spans="1:11" x14ac:dyDescent="0.25">
      <c r="A356" s="9" t="s">
        <v>1033</v>
      </c>
      <c r="B356" s="10" t="s">
        <v>244</v>
      </c>
      <c r="C356" s="11">
        <v>0</v>
      </c>
      <c r="D356" s="11">
        <v>39776.97</v>
      </c>
      <c r="E356" s="11">
        <v>101367.52</v>
      </c>
      <c r="F356" s="11">
        <v>-101367.52</v>
      </c>
      <c r="G356" s="11">
        <v>0</v>
      </c>
      <c r="H356" s="13"/>
      <c r="I356" s="11">
        <f t="shared" si="319"/>
        <v>0</v>
      </c>
      <c r="J356" s="11">
        <f t="shared" ref="J356:K356" si="342">I356*6/100+I356</f>
        <v>0</v>
      </c>
      <c r="K356" s="11">
        <f t="shared" si="342"/>
        <v>0</v>
      </c>
    </row>
    <row r="357" spans="1:11" x14ac:dyDescent="0.25">
      <c r="A357" s="9"/>
      <c r="B357" s="10"/>
      <c r="C357" s="11"/>
      <c r="D357" s="11"/>
      <c r="E357" s="11"/>
      <c r="F357" s="11"/>
      <c r="G357" s="11"/>
      <c r="H357" s="13"/>
      <c r="I357" s="11">
        <f t="shared" si="319"/>
        <v>0</v>
      </c>
      <c r="J357" s="11">
        <f t="shared" ref="J357:K357" si="343">I357*6/100+I357</f>
        <v>0</v>
      </c>
      <c r="K357" s="11">
        <f t="shared" si="343"/>
        <v>0</v>
      </c>
    </row>
    <row r="358" spans="1:11" x14ac:dyDescent="0.25">
      <c r="A358" s="5"/>
      <c r="B358" s="6" t="s">
        <v>250</v>
      </c>
      <c r="C358" s="7">
        <v>0</v>
      </c>
      <c r="D358" s="7">
        <v>48131.43</v>
      </c>
      <c r="E358" s="7">
        <v>154899.88</v>
      </c>
      <c r="F358" s="7">
        <v>-154899.88</v>
      </c>
      <c r="G358" s="7">
        <v>0</v>
      </c>
      <c r="H358" s="13">
        <f>SUM(H355:H356)</f>
        <v>0</v>
      </c>
      <c r="I358" s="11">
        <f t="shared" si="319"/>
        <v>0</v>
      </c>
      <c r="J358" s="11">
        <f t="shared" ref="J358:K358" si="344">I358*6/100+I358</f>
        <v>0</v>
      </c>
      <c r="K358" s="11">
        <f t="shared" si="344"/>
        <v>0</v>
      </c>
    </row>
    <row r="359" spans="1:11" x14ac:dyDescent="0.25">
      <c r="A359" s="5"/>
      <c r="B359" s="6"/>
      <c r="C359" s="7"/>
      <c r="D359" s="7"/>
      <c r="E359" s="7"/>
      <c r="F359" s="7"/>
      <c r="G359" s="7"/>
      <c r="H359" s="13"/>
      <c r="I359" s="11">
        <f t="shared" si="319"/>
        <v>0</v>
      </c>
      <c r="J359" s="11">
        <f t="shared" ref="J359:K359" si="345">I359*6/100+I359</f>
        <v>0</v>
      </c>
      <c r="K359" s="11">
        <f t="shared" si="345"/>
        <v>0</v>
      </c>
    </row>
    <row r="360" spans="1:11" x14ac:dyDescent="0.25">
      <c r="A360" s="5"/>
      <c r="B360" s="6" t="s">
        <v>266</v>
      </c>
      <c r="C360" s="7"/>
      <c r="D360" s="7"/>
      <c r="E360" s="7"/>
      <c r="F360" s="7"/>
      <c r="G360" s="7"/>
      <c r="H360" s="13"/>
      <c r="I360" s="11">
        <f t="shared" si="319"/>
        <v>0</v>
      </c>
      <c r="J360" s="11">
        <f t="shared" ref="J360:K360" si="346">I360*6/100+I360</f>
        <v>0</v>
      </c>
      <c r="K360" s="11">
        <f t="shared" si="346"/>
        <v>0</v>
      </c>
    </row>
    <row r="361" spans="1:11" x14ac:dyDescent="0.25">
      <c r="A361" s="9"/>
      <c r="B361" s="10"/>
      <c r="C361" s="11"/>
      <c r="D361" s="11"/>
      <c r="E361" s="11"/>
      <c r="F361" s="11"/>
      <c r="G361" s="11"/>
      <c r="H361" s="13"/>
      <c r="I361" s="11">
        <f t="shared" si="319"/>
        <v>0</v>
      </c>
      <c r="J361" s="11">
        <f t="shared" ref="J361:K361" si="347">I361*6/100+I361</f>
        <v>0</v>
      </c>
      <c r="K361" s="11">
        <f t="shared" si="347"/>
        <v>0</v>
      </c>
    </row>
    <row r="362" spans="1:11" x14ac:dyDescent="0.25">
      <c r="A362" s="9" t="s">
        <v>1034</v>
      </c>
      <c r="B362" s="10" t="s">
        <v>267</v>
      </c>
      <c r="C362" s="11">
        <v>3180</v>
      </c>
      <c r="D362" s="11">
        <v>0</v>
      </c>
      <c r="E362" s="11">
        <v>806.58</v>
      </c>
      <c r="F362" s="11">
        <v>2373.42</v>
      </c>
      <c r="G362" s="11">
        <v>25.36</v>
      </c>
      <c r="H362" s="13"/>
      <c r="I362" s="11">
        <f t="shared" si="319"/>
        <v>3180</v>
      </c>
      <c r="J362" s="11">
        <f t="shared" ref="J362:K362" si="348">I362*6/100+I362</f>
        <v>3370.8</v>
      </c>
      <c r="K362" s="11">
        <f t="shared" si="348"/>
        <v>3573.0480000000002</v>
      </c>
    </row>
    <row r="363" spans="1:11" x14ac:dyDescent="0.25">
      <c r="A363" s="9" t="s">
        <v>1035</v>
      </c>
      <c r="B363" s="10" t="s">
        <v>268</v>
      </c>
      <c r="C363" s="11">
        <v>3180</v>
      </c>
      <c r="D363" s="11">
        <v>14668.2</v>
      </c>
      <c r="E363" s="11">
        <v>28260.01</v>
      </c>
      <c r="F363" s="11">
        <v>-25080.01</v>
      </c>
      <c r="G363" s="11">
        <v>888.67</v>
      </c>
      <c r="H363" s="13"/>
      <c r="I363" s="11">
        <f t="shared" si="319"/>
        <v>3180</v>
      </c>
      <c r="J363" s="11">
        <f t="shared" ref="J363:K363" si="349">I363*6/100+I363</f>
        <v>3370.8</v>
      </c>
      <c r="K363" s="11">
        <f t="shared" si="349"/>
        <v>3573.0480000000002</v>
      </c>
    </row>
    <row r="364" spans="1:11" x14ac:dyDescent="0.25">
      <c r="A364" s="9" t="s">
        <v>1036</v>
      </c>
      <c r="B364" s="10" t="s">
        <v>269</v>
      </c>
      <c r="C364" s="11">
        <v>58782</v>
      </c>
      <c r="D364" s="11">
        <v>35003.39</v>
      </c>
      <c r="E364" s="11">
        <v>48131.94</v>
      </c>
      <c r="F364" s="11">
        <v>10650.06</v>
      </c>
      <c r="G364" s="11">
        <v>81.88</v>
      </c>
      <c r="H364" s="13"/>
      <c r="I364" s="11">
        <f t="shared" si="319"/>
        <v>58782</v>
      </c>
      <c r="J364" s="11">
        <f t="shared" ref="J364:K364" si="350">I364*6/100+I364</f>
        <v>62308.92</v>
      </c>
      <c r="K364" s="11">
        <f t="shared" si="350"/>
        <v>66047.455199999997</v>
      </c>
    </row>
    <row r="365" spans="1:11" x14ac:dyDescent="0.25">
      <c r="A365" s="9" t="s">
        <v>1037</v>
      </c>
      <c r="B365" s="10" t="s">
        <v>272</v>
      </c>
      <c r="C365" s="11">
        <v>9836</v>
      </c>
      <c r="D365" s="11">
        <v>1182.47</v>
      </c>
      <c r="E365" s="11">
        <v>4539.16</v>
      </c>
      <c r="F365" s="11">
        <v>5296.84</v>
      </c>
      <c r="G365" s="11">
        <v>46.14</v>
      </c>
      <c r="H365" s="13"/>
      <c r="I365" s="11">
        <f t="shared" si="319"/>
        <v>9836</v>
      </c>
      <c r="J365" s="11">
        <f t="shared" ref="J365:K365" si="351">I365*6/100+I365</f>
        <v>10426.16</v>
      </c>
      <c r="K365" s="11">
        <f t="shared" si="351"/>
        <v>11051.729600000001</v>
      </c>
    </row>
    <row r="366" spans="1:11" x14ac:dyDescent="0.25">
      <c r="A366" s="9" t="s">
        <v>1038</v>
      </c>
      <c r="B366" s="10" t="s">
        <v>276</v>
      </c>
      <c r="C366" s="11">
        <v>0</v>
      </c>
      <c r="D366" s="11">
        <v>0</v>
      </c>
      <c r="E366" s="11">
        <v>3733.41</v>
      </c>
      <c r="F366" s="11">
        <v>-3733.41</v>
      </c>
      <c r="G366" s="11">
        <v>0</v>
      </c>
      <c r="H366" s="13"/>
      <c r="I366" s="11">
        <f t="shared" si="319"/>
        <v>0</v>
      </c>
      <c r="J366" s="11">
        <f t="shared" ref="J366:K366" si="352">I366*6/100+I366</f>
        <v>0</v>
      </c>
      <c r="K366" s="11">
        <f t="shared" si="352"/>
        <v>0</v>
      </c>
    </row>
    <row r="367" spans="1:11" x14ac:dyDescent="0.25">
      <c r="A367" s="9" t="s">
        <v>1039</v>
      </c>
      <c r="B367" s="10" t="s">
        <v>277</v>
      </c>
      <c r="C367" s="11">
        <v>10600</v>
      </c>
      <c r="D367" s="11">
        <v>0</v>
      </c>
      <c r="E367" s="11">
        <v>0</v>
      </c>
      <c r="F367" s="11">
        <v>10600</v>
      </c>
      <c r="G367" s="11">
        <v>0</v>
      </c>
      <c r="H367" s="13"/>
      <c r="I367" s="11">
        <f t="shared" si="319"/>
        <v>10600</v>
      </c>
      <c r="J367" s="11">
        <f t="shared" ref="J367:K367" si="353">I367*6/100+I367</f>
        <v>11236</v>
      </c>
      <c r="K367" s="11">
        <f t="shared" si="353"/>
        <v>11910.16</v>
      </c>
    </row>
    <row r="368" spans="1:11" x14ac:dyDescent="0.25">
      <c r="A368" s="9"/>
      <c r="B368" s="10"/>
      <c r="C368" s="11"/>
      <c r="D368" s="11"/>
      <c r="E368" s="11"/>
      <c r="F368" s="11"/>
      <c r="G368" s="11"/>
      <c r="H368" s="13"/>
      <c r="I368" s="11">
        <f t="shared" si="319"/>
        <v>0</v>
      </c>
      <c r="J368" s="11">
        <f t="shared" ref="J368:K368" si="354">I368*6/100+I368</f>
        <v>0</v>
      </c>
      <c r="K368" s="11">
        <f t="shared" si="354"/>
        <v>0</v>
      </c>
    </row>
    <row r="369" spans="1:11" x14ac:dyDescent="0.25">
      <c r="A369" s="5"/>
      <c r="B369" s="6" t="s">
        <v>280</v>
      </c>
      <c r="C369" s="7">
        <v>85578</v>
      </c>
      <c r="D369" s="7">
        <v>50854.06</v>
      </c>
      <c r="E369" s="7">
        <v>85471.1</v>
      </c>
      <c r="F369" s="7">
        <v>106.9</v>
      </c>
      <c r="G369" s="7">
        <v>99.87</v>
      </c>
      <c r="H369" s="13">
        <f>SUM(H362:H367)</f>
        <v>0</v>
      </c>
      <c r="I369" s="11">
        <f t="shared" si="319"/>
        <v>85578</v>
      </c>
      <c r="J369" s="11">
        <f t="shared" ref="J369:K369" si="355">I369*6/100+I369</f>
        <v>90712.68</v>
      </c>
      <c r="K369" s="11">
        <f t="shared" si="355"/>
        <v>96155.440799999997</v>
      </c>
    </row>
    <row r="370" spans="1:11" x14ac:dyDescent="0.25">
      <c r="A370" s="5"/>
      <c r="B370" s="6"/>
      <c r="C370" s="7"/>
      <c r="D370" s="7"/>
      <c r="E370" s="7"/>
      <c r="F370" s="7"/>
      <c r="G370" s="7"/>
      <c r="H370" s="13"/>
      <c r="I370" s="11">
        <f t="shared" si="319"/>
        <v>0</v>
      </c>
      <c r="J370" s="11">
        <f t="shared" ref="J370:K370" si="356">I370*6/100+I370</f>
        <v>0</v>
      </c>
      <c r="K370" s="11">
        <f t="shared" si="356"/>
        <v>0</v>
      </c>
    </row>
    <row r="371" spans="1:11" x14ac:dyDescent="0.25">
      <c r="A371" s="5"/>
      <c r="B371" s="6" t="s">
        <v>281</v>
      </c>
      <c r="C371" s="7">
        <v>12831714</v>
      </c>
      <c r="D371" s="7">
        <v>1132272.52</v>
      </c>
      <c r="E371" s="7">
        <v>6727092.4000000004</v>
      </c>
      <c r="F371" s="7">
        <v>6104621.5999999996</v>
      </c>
      <c r="G371" s="7">
        <v>52.42</v>
      </c>
      <c r="H371" s="13">
        <f>H342+H351+H358+H369</f>
        <v>-40000</v>
      </c>
      <c r="I371" s="11">
        <f t="shared" si="319"/>
        <v>12791714</v>
      </c>
      <c r="J371" s="11">
        <f>J342+J351+J358+J369</f>
        <v>13559216.84</v>
      </c>
      <c r="K371" s="11">
        <f>K342+K351+K358+K369</f>
        <v>14372769.850400001</v>
      </c>
    </row>
    <row r="372" spans="1:11" x14ac:dyDescent="0.25">
      <c r="A372" s="5"/>
      <c r="B372" s="6"/>
      <c r="C372" s="7"/>
      <c r="D372" s="7"/>
      <c r="E372" s="7"/>
      <c r="F372" s="7"/>
      <c r="G372" s="7"/>
      <c r="H372" s="13"/>
      <c r="I372" s="11">
        <f t="shared" si="319"/>
        <v>0</v>
      </c>
      <c r="J372" s="11">
        <f t="shared" ref="J372:K372" si="357">I372*6/100+I372</f>
        <v>0</v>
      </c>
      <c r="K372" s="11">
        <f t="shared" si="357"/>
        <v>0</v>
      </c>
    </row>
    <row r="373" spans="1:11" x14ac:dyDescent="0.25">
      <c r="A373" s="5"/>
      <c r="B373" s="6" t="s">
        <v>283</v>
      </c>
      <c r="C373" s="7"/>
      <c r="D373" s="7"/>
      <c r="E373" s="7"/>
      <c r="F373" s="7"/>
      <c r="G373" s="7"/>
      <c r="H373" s="13"/>
      <c r="I373" s="11">
        <f t="shared" si="319"/>
        <v>0</v>
      </c>
      <c r="J373" s="11">
        <f t="shared" ref="J373:K373" si="358">I373*6/100+I373</f>
        <v>0</v>
      </c>
      <c r="K373" s="11">
        <f t="shared" si="358"/>
        <v>0</v>
      </c>
    </row>
    <row r="374" spans="1:11" x14ac:dyDescent="0.25">
      <c r="A374" s="9"/>
      <c r="B374" s="10"/>
      <c r="C374" s="11"/>
      <c r="D374" s="11"/>
      <c r="E374" s="11"/>
      <c r="F374" s="11"/>
      <c r="G374" s="11"/>
      <c r="H374" s="13"/>
      <c r="I374" s="11">
        <f t="shared" si="319"/>
        <v>0</v>
      </c>
      <c r="J374" s="11">
        <f t="shared" ref="J374:K374" si="359">I374*6/100+I374</f>
        <v>0</v>
      </c>
      <c r="K374" s="11">
        <f t="shared" si="359"/>
        <v>0</v>
      </c>
    </row>
    <row r="375" spans="1:11" x14ac:dyDescent="0.25">
      <c r="A375" s="9" t="s">
        <v>1040</v>
      </c>
      <c r="B375" s="10" t="s">
        <v>1041</v>
      </c>
      <c r="C375" s="11">
        <v>50000</v>
      </c>
      <c r="D375" s="11">
        <v>-1463.48</v>
      </c>
      <c r="E375" s="11">
        <v>-1463.48</v>
      </c>
      <c r="F375" s="11">
        <v>51463.48</v>
      </c>
      <c r="G375" s="11">
        <v>-2.92</v>
      </c>
      <c r="H375" s="13"/>
      <c r="I375" s="11">
        <f t="shared" si="319"/>
        <v>50000</v>
      </c>
      <c r="J375" s="11">
        <v>0</v>
      </c>
      <c r="K375" s="11">
        <v>200000</v>
      </c>
    </row>
    <row r="376" spans="1:11" x14ac:dyDescent="0.25">
      <c r="A376" s="9"/>
      <c r="B376" s="10"/>
      <c r="C376" s="11"/>
      <c r="D376" s="11"/>
      <c r="E376" s="11"/>
      <c r="F376" s="11"/>
      <c r="G376" s="11"/>
      <c r="H376" s="13"/>
      <c r="I376" s="11">
        <f t="shared" si="319"/>
        <v>0</v>
      </c>
      <c r="J376" s="11">
        <f t="shared" ref="J376:K376" si="360">I376*6/100+I376</f>
        <v>0</v>
      </c>
      <c r="K376" s="11">
        <f t="shared" si="360"/>
        <v>0</v>
      </c>
    </row>
    <row r="377" spans="1:11" x14ac:dyDescent="0.25">
      <c r="A377" s="5"/>
      <c r="B377" s="6" t="s">
        <v>294</v>
      </c>
      <c r="C377" s="7">
        <v>50000</v>
      </c>
      <c r="D377" s="7">
        <v>-1463.48</v>
      </c>
      <c r="E377" s="7">
        <v>-1463.48</v>
      </c>
      <c r="F377" s="7">
        <v>51463.48</v>
      </c>
      <c r="G377" s="7">
        <v>-2.92</v>
      </c>
      <c r="H377" s="13">
        <f>H375</f>
        <v>0</v>
      </c>
      <c r="I377" s="11">
        <f t="shared" si="319"/>
        <v>50000</v>
      </c>
      <c r="J377" s="11">
        <f>J375</f>
        <v>0</v>
      </c>
      <c r="K377" s="11">
        <f>K375</f>
        <v>200000</v>
      </c>
    </row>
    <row r="378" spans="1:11" x14ac:dyDescent="0.25">
      <c r="A378" s="9"/>
      <c r="B378" s="10"/>
      <c r="C378" s="11"/>
      <c r="D378" s="11"/>
      <c r="E378" s="11"/>
      <c r="F378" s="11"/>
      <c r="G378" s="11"/>
      <c r="H378" s="13"/>
      <c r="I378" s="11">
        <f t="shared" si="319"/>
        <v>0</v>
      </c>
      <c r="J378" s="11">
        <f t="shared" ref="J378:K378" si="361">I378*6/100+I378</f>
        <v>0</v>
      </c>
      <c r="K378" s="11">
        <f t="shared" si="361"/>
        <v>0</v>
      </c>
    </row>
    <row r="379" spans="1:11" x14ac:dyDescent="0.25">
      <c r="A379" s="5"/>
      <c r="B379" s="6" t="s">
        <v>1042</v>
      </c>
      <c r="C379" s="7"/>
      <c r="D379" s="7"/>
      <c r="E379" s="7"/>
      <c r="F379" s="7"/>
      <c r="G379" s="7"/>
      <c r="H379" s="13"/>
      <c r="I379" s="11">
        <f t="shared" si="319"/>
        <v>0</v>
      </c>
      <c r="J379" s="11">
        <f t="shared" ref="J379:K379" si="362">I379*6/100+I379</f>
        <v>0</v>
      </c>
      <c r="K379" s="11">
        <f t="shared" si="362"/>
        <v>0</v>
      </c>
    </row>
    <row r="380" spans="1:11" x14ac:dyDescent="0.25">
      <c r="A380" s="5"/>
      <c r="B380" s="6" t="s">
        <v>8</v>
      </c>
      <c r="C380" s="7"/>
      <c r="D380" s="7"/>
      <c r="E380" s="7"/>
      <c r="F380" s="7"/>
      <c r="G380" s="7"/>
      <c r="H380" s="13"/>
      <c r="I380" s="11">
        <f t="shared" si="319"/>
        <v>0</v>
      </c>
      <c r="J380" s="11">
        <f t="shared" ref="J380:K380" si="363">I380*6/100+I380</f>
        <v>0</v>
      </c>
      <c r="K380" s="11">
        <f t="shared" si="363"/>
        <v>0</v>
      </c>
    </row>
    <row r="381" spans="1:11" x14ac:dyDescent="0.25">
      <c r="A381" s="5"/>
      <c r="B381" s="6" t="s">
        <v>80</v>
      </c>
      <c r="C381" s="7"/>
      <c r="D381" s="7"/>
      <c r="E381" s="7"/>
      <c r="F381" s="7"/>
      <c r="G381" s="7"/>
      <c r="H381" s="13"/>
      <c r="I381" s="11">
        <f t="shared" si="319"/>
        <v>0</v>
      </c>
      <c r="J381" s="11">
        <f t="shared" ref="J381:K381" si="364">I381*6/100+I381</f>
        <v>0</v>
      </c>
      <c r="K381" s="11">
        <f t="shared" si="364"/>
        <v>0</v>
      </c>
    </row>
    <row r="382" spans="1:11" x14ac:dyDescent="0.25">
      <c r="A382" s="9"/>
      <c r="B382" s="10"/>
      <c r="C382" s="11"/>
      <c r="D382" s="11"/>
      <c r="E382" s="11"/>
      <c r="F382" s="11"/>
      <c r="G382" s="11"/>
      <c r="H382" s="13"/>
      <c r="I382" s="11">
        <f t="shared" si="319"/>
        <v>0</v>
      </c>
      <c r="J382" s="11">
        <f t="shared" ref="J382:K382" si="365">I382*6/100+I382</f>
        <v>0</v>
      </c>
      <c r="K382" s="11">
        <f t="shared" si="365"/>
        <v>0</v>
      </c>
    </row>
    <row r="383" spans="1:11" x14ac:dyDescent="0.25">
      <c r="A383" s="9" t="s">
        <v>1043</v>
      </c>
      <c r="B383" s="10" t="s">
        <v>82</v>
      </c>
      <c r="C383" s="11">
        <v>-11899</v>
      </c>
      <c r="D383" s="11">
        <v>0</v>
      </c>
      <c r="E383" s="11">
        <v>-3400</v>
      </c>
      <c r="F383" s="11">
        <v>-8499</v>
      </c>
      <c r="G383" s="11">
        <v>28.57</v>
      </c>
      <c r="H383" s="13"/>
      <c r="I383" s="11">
        <f t="shared" si="319"/>
        <v>-11899</v>
      </c>
      <c r="J383" s="11">
        <f t="shared" ref="J383:K383" si="366">I383*6/100+I383</f>
        <v>-12612.94</v>
      </c>
      <c r="K383" s="11">
        <f t="shared" si="366"/>
        <v>-13369.716400000001</v>
      </c>
    </row>
    <row r="384" spans="1:11" x14ac:dyDescent="0.25">
      <c r="A384" s="9"/>
      <c r="B384" s="10"/>
      <c r="C384" s="11"/>
      <c r="D384" s="11"/>
      <c r="E384" s="11"/>
      <c r="F384" s="11"/>
      <c r="G384" s="11"/>
      <c r="H384" s="13"/>
      <c r="I384" s="11">
        <f t="shared" si="319"/>
        <v>0</v>
      </c>
      <c r="J384" s="11">
        <f t="shared" ref="J384:K384" si="367">I384*6/100+I384</f>
        <v>0</v>
      </c>
      <c r="K384" s="11">
        <f t="shared" si="367"/>
        <v>0</v>
      </c>
    </row>
    <row r="385" spans="1:11" x14ac:dyDescent="0.25">
      <c r="A385" s="5"/>
      <c r="B385" s="6" t="s">
        <v>89</v>
      </c>
      <c r="C385" s="7">
        <v>-11899</v>
      </c>
      <c r="D385" s="7">
        <v>0</v>
      </c>
      <c r="E385" s="7">
        <v>-3400</v>
      </c>
      <c r="F385" s="7">
        <v>-8499</v>
      </c>
      <c r="G385" s="7">
        <v>28.57</v>
      </c>
      <c r="H385" s="13">
        <f>H383</f>
        <v>0</v>
      </c>
      <c r="I385" s="11">
        <f t="shared" si="319"/>
        <v>-11899</v>
      </c>
      <c r="J385" s="11">
        <f t="shared" ref="J385:K385" si="368">I385*6/100+I385</f>
        <v>-12612.94</v>
      </c>
      <c r="K385" s="11">
        <f t="shared" si="368"/>
        <v>-13369.716400000001</v>
      </c>
    </row>
    <row r="386" spans="1:11" x14ac:dyDescent="0.25">
      <c r="A386" s="5"/>
      <c r="B386" s="6"/>
      <c r="C386" s="7"/>
      <c r="D386" s="7"/>
      <c r="E386" s="7"/>
      <c r="F386" s="7"/>
      <c r="G386" s="7"/>
      <c r="H386" s="13"/>
      <c r="I386" s="11">
        <f t="shared" si="319"/>
        <v>0</v>
      </c>
      <c r="J386" s="11">
        <f t="shared" ref="J386:K386" si="369">I386*6/100+I386</f>
        <v>0</v>
      </c>
      <c r="K386" s="11">
        <f t="shared" si="369"/>
        <v>0</v>
      </c>
    </row>
    <row r="387" spans="1:11" x14ac:dyDescent="0.25">
      <c r="A387" s="5"/>
      <c r="B387" s="6" t="s">
        <v>90</v>
      </c>
      <c r="C387" s="7">
        <v>-11899</v>
      </c>
      <c r="D387" s="7">
        <v>0</v>
      </c>
      <c r="E387" s="7">
        <v>-3400</v>
      </c>
      <c r="F387" s="7">
        <v>-8499</v>
      </c>
      <c r="G387" s="7">
        <v>28.57</v>
      </c>
      <c r="H387" s="13">
        <f>H385</f>
        <v>0</v>
      </c>
      <c r="I387" s="11">
        <f t="shared" si="319"/>
        <v>-11899</v>
      </c>
      <c r="J387" s="11">
        <f t="shared" ref="J387:K387" si="370">I387*6/100+I387</f>
        <v>-12612.94</v>
      </c>
      <c r="K387" s="11">
        <f t="shared" si="370"/>
        <v>-13369.716400000001</v>
      </c>
    </row>
    <row r="388" spans="1:11" x14ac:dyDescent="0.25">
      <c r="A388" s="5"/>
      <c r="B388" s="6"/>
      <c r="C388" s="7"/>
      <c r="D388" s="7"/>
      <c r="E388" s="7"/>
      <c r="F388" s="7"/>
      <c r="G388" s="7"/>
      <c r="H388" s="13"/>
      <c r="I388" s="11">
        <f t="shared" si="319"/>
        <v>0</v>
      </c>
      <c r="J388" s="11">
        <f t="shared" ref="J388:K388" si="371">I388*6/100+I388</f>
        <v>0</v>
      </c>
      <c r="K388" s="11">
        <f t="shared" si="371"/>
        <v>0</v>
      </c>
    </row>
    <row r="389" spans="1:11" x14ac:dyDescent="0.25">
      <c r="A389" s="5"/>
      <c r="B389" s="6" t="s">
        <v>91</v>
      </c>
      <c r="C389" s="7">
        <v>-11899</v>
      </c>
      <c r="D389" s="7">
        <v>0</v>
      </c>
      <c r="E389" s="7">
        <v>-3400</v>
      </c>
      <c r="F389" s="7">
        <v>-8499</v>
      </c>
      <c r="G389" s="7">
        <v>28.57</v>
      </c>
      <c r="H389" s="13">
        <f>H387</f>
        <v>0</v>
      </c>
      <c r="I389" s="11">
        <f t="shared" si="319"/>
        <v>-11899</v>
      </c>
      <c r="J389" s="11">
        <f t="shared" ref="J389:K389" si="372">I389*6/100+I389</f>
        <v>-12612.94</v>
      </c>
      <c r="K389" s="11">
        <f t="shared" si="372"/>
        <v>-13369.716400000001</v>
      </c>
    </row>
    <row r="390" spans="1:11" x14ac:dyDescent="0.25">
      <c r="A390" s="5"/>
      <c r="B390" s="6"/>
      <c r="C390" s="7"/>
      <c r="D390" s="7"/>
      <c r="E390" s="7"/>
      <c r="F390" s="7"/>
      <c r="G390" s="7"/>
      <c r="H390" s="13"/>
      <c r="I390" s="11">
        <f t="shared" si="319"/>
        <v>0</v>
      </c>
      <c r="J390" s="11">
        <f t="shared" ref="J390:K390" si="373">I390*6/100+I390</f>
        <v>0</v>
      </c>
      <c r="K390" s="11">
        <f t="shared" si="373"/>
        <v>0</v>
      </c>
    </row>
    <row r="391" spans="1:11" x14ac:dyDescent="0.25">
      <c r="A391" s="5"/>
      <c r="B391" s="6" t="s">
        <v>92</v>
      </c>
      <c r="C391" s="7"/>
      <c r="D391" s="7"/>
      <c r="E391" s="7"/>
      <c r="F391" s="7"/>
      <c r="G391" s="7"/>
      <c r="H391" s="13"/>
      <c r="I391" s="11">
        <f t="shared" si="319"/>
        <v>0</v>
      </c>
      <c r="J391" s="11">
        <f t="shared" ref="J391:K391" si="374">I391*6/100+I391</f>
        <v>0</v>
      </c>
      <c r="K391" s="11">
        <f t="shared" si="374"/>
        <v>0</v>
      </c>
    </row>
    <row r="392" spans="1:11" x14ac:dyDescent="0.25">
      <c r="A392" s="5"/>
      <c r="B392" s="6" t="s">
        <v>93</v>
      </c>
      <c r="C392" s="7"/>
      <c r="D392" s="7"/>
      <c r="E392" s="7"/>
      <c r="F392" s="7"/>
      <c r="G392" s="7"/>
      <c r="H392" s="13"/>
      <c r="I392" s="11">
        <f t="shared" si="319"/>
        <v>0</v>
      </c>
      <c r="J392" s="11">
        <f t="shared" ref="J392:K392" si="375">I392*6/100+I392</f>
        <v>0</v>
      </c>
      <c r="K392" s="11">
        <f t="shared" si="375"/>
        <v>0</v>
      </c>
    </row>
    <row r="393" spans="1:11" x14ac:dyDescent="0.25">
      <c r="A393" s="5"/>
      <c r="B393" s="6" t="s">
        <v>128</v>
      </c>
      <c r="C393" s="7"/>
      <c r="D393" s="7"/>
      <c r="E393" s="7"/>
      <c r="F393" s="7"/>
      <c r="G393" s="7"/>
      <c r="H393" s="13"/>
      <c r="I393" s="11">
        <f t="shared" si="319"/>
        <v>0</v>
      </c>
      <c r="J393" s="11">
        <f t="shared" ref="J393:K393" si="376">I393*6/100+I393</f>
        <v>0</v>
      </c>
      <c r="K393" s="11">
        <f t="shared" si="376"/>
        <v>0</v>
      </c>
    </row>
    <row r="394" spans="1:11" x14ac:dyDescent="0.25">
      <c r="A394" s="5"/>
      <c r="B394" s="6" t="s">
        <v>129</v>
      </c>
      <c r="C394" s="7"/>
      <c r="D394" s="7"/>
      <c r="E394" s="7"/>
      <c r="F394" s="7"/>
      <c r="G394" s="7"/>
      <c r="H394" s="13"/>
      <c r="I394" s="11">
        <f t="shared" si="319"/>
        <v>0</v>
      </c>
      <c r="J394" s="11">
        <f t="shared" ref="J394:K394" si="377">I394*6/100+I394</f>
        <v>0</v>
      </c>
      <c r="K394" s="11">
        <f t="shared" si="377"/>
        <v>0</v>
      </c>
    </row>
    <row r="395" spans="1:11" x14ac:dyDescent="0.25">
      <c r="A395" s="9"/>
      <c r="B395" s="10"/>
      <c r="C395" s="11"/>
      <c r="D395" s="11"/>
      <c r="E395" s="11"/>
      <c r="F395" s="11"/>
      <c r="G395" s="11"/>
      <c r="H395" s="13"/>
      <c r="I395" s="11">
        <f t="shared" si="319"/>
        <v>0</v>
      </c>
      <c r="J395" s="11">
        <f t="shared" ref="J395:K395" si="378">I395*6/100+I395</f>
        <v>0</v>
      </c>
      <c r="K395" s="11">
        <f t="shared" si="378"/>
        <v>0</v>
      </c>
    </row>
    <row r="396" spans="1:11" x14ac:dyDescent="0.25">
      <c r="A396" s="9" t="s">
        <v>1044</v>
      </c>
      <c r="B396" s="10" t="s">
        <v>130</v>
      </c>
      <c r="C396" s="11">
        <v>581582</v>
      </c>
      <c r="D396" s="11">
        <v>51461.06</v>
      </c>
      <c r="E396" s="11">
        <v>220279.46</v>
      </c>
      <c r="F396" s="11">
        <v>361302.54</v>
      </c>
      <c r="G396" s="11">
        <v>37.869999999999997</v>
      </c>
      <c r="H396" s="13"/>
      <c r="I396" s="11">
        <f t="shared" si="319"/>
        <v>581582</v>
      </c>
      <c r="J396" s="11">
        <f t="shared" ref="J396:K396" si="379">I396*6/100+I396</f>
        <v>616476.92000000004</v>
      </c>
      <c r="K396" s="11">
        <f t="shared" si="379"/>
        <v>653465.53520000004</v>
      </c>
    </row>
    <row r="397" spans="1:11" x14ac:dyDescent="0.25">
      <c r="A397" s="9" t="s">
        <v>1045</v>
      </c>
      <c r="B397" s="10" t="s">
        <v>131</v>
      </c>
      <c r="C397" s="11">
        <v>64956</v>
      </c>
      <c r="D397" s="11">
        <v>0</v>
      </c>
      <c r="E397" s="11">
        <v>16797.240000000002</v>
      </c>
      <c r="F397" s="11">
        <v>48158.76</v>
      </c>
      <c r="G397" s="11">
        <v>25.85</v>
      </c>
      <c r="H397" s="13"/>
      <c r="I397" s="11">
        <f t="shared" si="319"/>
        <v>64956</v>
      </c>
      <c r="J397" s="11">
        <f t="shared" ref="J397:K397" si="380">I397*6/100+I397</f>
        <v>68853.36</v>
      </c>
      <c r="K397" s="11">
        <f t="shared" si="380"/>
        <v>72984.561600000001</v>
      </c>
    </row>
    <row r="398" spans="1:11" x14ac:dyDescent="0.25">
      <c r="A398" s="9" t="s">
        <v>1046</v>
      </c>
      <c r="B398" s="10" t="s">
        <v>135</v>
      </c>
      <c r="C398" s="11">
        <v>19120</v>
      </c>
      <c r="D398" s="11">
        <v>0</v>
      </c>
      <c r="E398" s="11">
        <v>0</v>
      </c>
      <c r="F398" s="11">
        <v>19120</v>
      </c>
      <c r="G398" s="11">
        <v>0</v>
      </c>
      <c r="H398" s="13"/>
      <c r="I398" s="11">
        <f t="shared" ref="I398:I468" si="381">C398+H398</f>
        <v>19120</v>
      </c>
      <c r="J398" s="11">
        <f t="shared" ref="J398:K398" si="382">I398*6/100+I398</f>
        <v>20267.2</v>
      </c>
      <c r="K398" s="11">
        <f t="shared" si="382"/>
        <v>21483.232</v>
      </c>
    </row>
    <row r="399" spans="1:11" x14ac:dyDescent="0.25">
      <c r="A399" s="9" t="s">
        <v>1047</v>
      </c>
      <c r="B399" s="10" t="s">
        <v>137</v>
      </c>
      <c r="C399" s="11">
        <v>54508</v>
      </c>
      <c r="D399" s="11">
        <v>0</v>
      </c>
      <c r="E399" s="11">
        <v>3344.59</v>
      </c>
      <c r="F399" s="11">
        <v>51163.41</v>
      </c>
      <c r="G399" s="11">
        <v>6.13</v>
      </c>
      <c r="H399" s="13"/>
      <c r="I399" s="11">
        <f t="shared" si="381"/>
        <v>54508</v>
      </c>
      <c r="J399" s="11">
        <f t="shared" ref="J399:K399" si="383">I399*6/100+I399</f>
        <v>57778.48</v>
      </c>
      <c r="K399" s="11">
        <f t="shared" si="383"/>
        <v>61245.188800000004</v>
      </c>
    </row>
    <row r="400" spans="1:11" x14ac:dyDescent="0.25">
      <c r="A400" s="9"/>
      <c r="B400" s="10"/>
      <c r="C400" s="11"/>
      <c r="D400" s="11"/>
      <c r="E400" s="11"/>
      <c r="F400" s="11"/>
      <c r="G400" s="11"/>
      <c r="H400" s="13"/>
      <c r="I400" s="11">
        <f t="shared" si="381"/>
        <v>0</v>
      </c>
      <c r="J400" s="11">
        <f t="shared" ref="J400:K400" si="384">I400*6/100+I400</f>
        <v>0</v>
      </c>
      <c r="K400" s="11">
        <f t="shared" si="384"/>
        <v>0</v>
      </c>
    </row>
    <row r="401" spans="1:11" x14ac:dyDescent="0.25">
      <c r="A401" s="5"/>
      <c r="B401" s="6" t="s">
        <v>143</v>
      </c>
      <c r="C401" s="7">
        <v>720166</v>
      </c>
      <c r="D401" s="7">
        <v>51461.06</v>
      </c>
      <c r="E401" s="7">
        <v>240421.29</v>
      </c>
      <c r="F401" s="7">
        <v>479744.71</v>
      </c>
      <c r="G401" s="7">
        <v>33.380000000000003</v>
      </c>
      <c r="H401" s="13">
        <f>SUM(H396:H400)</f>
        <v>0</v>
      </c>
      <c r="I401" s="11">
        <f t="shared" si="381"/>
        <v>720166</v>
      </c>
      <c r="J401" s="11">
        <f t="shared" ref="J401:K401" si="385">I401*6/100+I401</f>
        <v>763375.96</v>
      </c>
      <c r="K401" s="11">
        <f t="shared" si="385"/>
        <v>809178.5175999999</v>
      </c>
    </row>
    <row r="402" spans="1:11" x14ac:dyDescent="0.25">
      <c r="A402" s="5"/>
      <c r="B402" s="6"/>
      <c r="C402" s="7"/>
      <c r="D402" s="7"/>
      <c r="E402" s="7"/>
      <c r="F402" s="7"/>
      <c r="G402" s="7"/>
      <c r="H402" s="13"/>
      <c r="I402" s="11">
        <f t="shared" si="381"/>
        <v>0</v>
      </c>
      <c r="J402" s="11">
        <f t="shared" ref="J402:K402" si="386">I402*6/100+I402</f>
        <v>0</v>
      </c>
      <c r="K402" s="11">
        <f t="shared" si="386"/>
        <v>0</v>
      </c>
    </row>
    <row r="403" spans="1:11" x14ac:dyDescent="0.25">
      <c r="A403" s="5"/>
      <c r="B403" s="6" t="s">
        <v>144</v>
      </c>
      <c r="C403" s="7"/>
      <c r="D403" s="7"/>
      <c r="E403" s="7"/>
      <c r="F403" s="7"/>
      <c r="G403" s="7"/>
      <c r="H403" s="13"/>
      <c r="I403" s="11">
        <f t="shared" si="381"/>
        <v>0</v>
      </c>
      <c r="J403" s="11">
        <f t="shared" ref="J403:K403" si="387">I403*6/100+I403</f>
        <v>0</v>
      </c>
      <c r="K403" s="11">
        <f t="shared" si="387"/>
        <v>0</v>
      </c>
    </row>
    <row r="404" spans="1:11" x14ac:dyDescent="0.25">
      <c r="A404" s="9"/>
      <c r="B404" s="10"/>
      <c r="C404" s="11"/>
      <c r="D404" s="11"/>
      <c r="E404" s="11"/>
      <c r="F404" s="11"/>
      <c r="G404" s="11"/>
      <c r="H404" s="13"/>
      <c r="I404" s="11">
        <f t="shared" si="381"/>
        <v>0</v>
      </c>
      <c r="J404" s="11">
        <f t="shared" ref="J404:K404" si="388">I404*6/100+I404</f>
        <v>0</v>
      </c>
      <c r="K404" s="11">
        <f t="shared" si="388"/>
        <v>0</v>
      </c>
    </row>
    <row r="405" spans="1:11" x14ac:dyDescent="0.25">
      <c r="A405" s="9" t="s">
        <v>1048</v>
      </c>
      <c r="B405" s="10" t="s">
        <v>145</v>
      </c>
      <c r="C405" s="11">
        <v>304</v>
      </c>
      <c r="D405" s="11">
        <v>35</v>
      </c>
      <c r="E405" s="11">
        <v>140</v>
      </c>
      <c r="F405" s="11">
        <v>164</v>
      </c>
      <c r="G405" s="11">
        <v>46.05</v>
      </c>
      <c r="H405" s="13"/>
      <c r="I405" s="11">
        <f t="shared" si="381"/>
        <v>304</v>
      </c>
      <c r="J405" s="11">
        <f t="shared" ref="J405:K405" si="389">I405*6/100+I405</f>
        <v>322.24</v>
      </c>
      <c r="K405" s="11">
        <f t="shared" si="389"/>
        <v>341.57440000000003</v>
      </c>
    </row>
    <row r="406" spans="1:11" x14ac:dyDescent="0.25">
      <c r="A406" s="9" t="s">
        <v>1049</v>
      </c>
      <c r="B406" s="10" t="s">
        <v>146</v>
      </c>
      <c r="C406" s="11">
        <v>67190</v>
      </c>
      <c r="D406" s="11">
        <v>7972.2</v>
      </c>
      <c r="E406" s="11">
        <v>14923.8</v>
      </c>
      <c r="F406" s="11">
        <v>52266.2</v>
      </c>
      <c r="G406" s="11">
        <v>22.21</v>
      </c>
      <c r="H406" s="13"/>
      <c r="I406" s="11">
        <f t="shared" si="381"/>
        <v>67190</v>
      </c>
      <c r="J406" s="11">
        <f t="shared" ref="J406:K406" si="390">I406*6/100+I406</f>
        <v>71221.399999999994</v>
      </c>
      <c r="K406" s="11">
        <f t="shared" si="390"/>
        <v>75494.683999999994</v>
      </c>
    </row>
    <row r="407" spans="1:11" x14ac:dyDescent="0.25">
      <c r="A407" s="9" t="s">
        <v>1050</v>
      </c>
      <c r="B407" s="10" t="s">
        <v>147</v>
      </c>
      <c r="C407" s="11">
        <v>127948</v>
      </c>
      <c r="D407" s="11">
        <v>10444.620000000001</v>
      </c>
      <c r="E407" s="11">
        <v>46707.86</v>
      </c>
      <c r="F407" s="11">
        <v>81240.14</v>
      </c>
      <c r="G407" s="11">
        <v>36.5</v>
      </c>
      <c r="H407" s="13"/>
      <c r="I407" s="11">
        <f t="shared" si="381"/>
        <v>127948</v>
      </c>
      <c r="J407" s="11">
        <f t="shared" ref="J407:K407" si="391">I407*6/100+I407</f>
        <v>135624.88</v>
      </c>
      <c r="K407" s="11">
        <f t="shared" si="391"/>
        <v>143762.37280000001</v>
      </c>
    </row>
    <row r="408" spans="1:11" x14ac:dyDescent="0.25">
      <c r="A408" s="9" t="s">
        <v>1051</v>
      </c>
      <c r="B408" s="10" t="s">
        <v>148</v>
      </c>
      <c r="C408" s="11">
        <v>4616</v>
      </c>
      <c r="D408" s="11">
        <v>575.49</v>
      </c>
      <c r="E408" s="11">
        <v>2282.39</v>
      </c>
      <c r="F408" s="11">
        <v>2333.61</v>
      </c>
      <c r="G408" s="11">
        <v>49.44</v>
      </c>
      <c r="H408" s="13"/>
      <c r="I408" s="11">
        <f t="shared" si="381"/>
        <v>4616</v>
      </c>
      <c r="J408" s="11">
        <f t="shared" ref="J408:K408" si="392">I408*6/100+I408</f>
        <v>4892.96</v>
      </c>
      <c r="K408" s="11">
        <f t="shared" si="392"/>
        <v>5186.5375999999997</v>
      </c>
    </row>
    <row r="409" spans="1:11" x14ac:dyDescent="0.25">
      <c r="A409" s="9"/>
      <c r="B409" s="10"/>
      <c r="C409" s="11"/>
      <c r="D409" s="11"/>
      <c r="E409" s="11"/>
      <c r="F409" s="11"/>
      <c r="G409" s="11"/>
      <c r="H409" s="13"/>
      <c r="I409" s="11">
        <f t="shared" si="381"/>
        <v>0</v>
      </c>
      <c r="J409" s="11">
        <f t="shared" ref="J409:K409" si="393">I409*6/100+I409</f>
        <v>0</v>
      </c>
      <c r="K409" s="11">
        <f t="shared" si="393"/>
        <v>0</v>
      </c>
    </row>
    <row r="410" spans="1:11" x14ac:dyDescent="0.25">
      <c r="A410" s="5"/>
      <c r="B410" s="6" t="s">
        <v>149</v>
      </c>
      <c r="C410" s="7">
        <v>200058</v>
      </c>
      <c r="D410" s="7">
        <v>19027.310000000001</v>
      </c>
      <c r="E410" s="7">
        <v>64054.05</v>
      </c>
      <c r="F410" s="7">
        <v>136003.95000000001</v>
      </c>
      <c r="G410" s="7">
        <v>32.01</v>
      </c>
      <c r="H410" s="13">
        <f>SUM(H405:H408)</f>
        <v>0</v>
      </c>
      <c r="I410" s="11">
        <f t="shared" si="381"/>
        <v>200058</v>
      </c>
      <c r="J410" s="11">
        <f t="shared" ref="J410:K410" si="394">I410*6/100+I410</f>
        <v>212061.48</v>
      </c>
      <c r="K410" s="11">
        <f t="shared" si="394"/>
        <v>224785.16880000001</v>
      </c>
    </row>
    <row r="411" spans="1:11" x14ac:dyDescent="0.25">
      <c r="A411" s="5"/>
      <c r="B411" s="6"/>
      <c r="C411" s="7"/>
      <c r="D411" s="7"/>
      <c r="E411" s="7"/>
      <c r="F411" s="7"/>
      <c r="G411" s="7"/>
      <c r="H411" s="13"/>
      <c r="I411" s="11">
        <f t="shared" si="381"/>
        <v>0</v>
      </c>
      <c r="J411" s="11">
        <f t="shared" ref="J411:K411" si="395">I411*6/100+I411</f>
        <v>0</v>
      </c>
      <c r="K411" s="11">
        <f t="shared" si="395"/>
        <v>0</v>
      </c>
    </row>
    <row r="412" spans="1:11" x14ac:dyDescent="0.25">
      <c r="A412" s="5"/>
      <c r="B412" s="6" t="s">
        <v>150</v>
      </c>
      <c r="C412" s="7"/>
      <c r="D412" s="7"/>
      <c r="E412" s="7"/>
      <c r="F412" s="7"/>
      <c r="G412" s="7"/>
      <c r="H412" s="13"/>
      <c r="I412" s="11">
        <f t="shared" si="381"/>
        <v>0</v>
      </c>
      <c r="J412" s="11">
        <f t="shared" ref="J412:K412" si="396">I412*6/100+I412</f>
        <v>0</v>
      </c>
      <c r="K412" s="11">
        <f t="shared" si="396"/>
        <v>0</v>
      </c>
    </row>
    <row r="413" spans="1:11" x14ac:dyDescent="0.25">
      <c r="A413" s="9"/>
      <c r="B413" s="10"/>
      <c r="C413" s="11"/>
      <c r="D413" s="11"/>
      <c r="E413" s="11"/>
      <c r="F413" s="11"/>
      <c r="G413" s="11"/>
      <c r="H413" s="13"/>
      <c r="I413" s="11">
        <f t="shared" si="381"/>
        <v>0</v>
      </c>
      <c r="J413" s="11">
        <f t="shared" ref="J413:K413" si="397">I413*6/100+I413</f>
        <v>0</v>
      </c>
      <c r="K413" s="11">
        <f t="shared" si="397"/>
        <v>0</v>
      </c>
    </row>
    <row r="414" spans="1:11" x14ac:dyDescent="0.25">
      <c r="A414" s="9" t="s">
        <v>1052</v>
      </c>
      <c r="B414" s="10" t="s">
        <v>151</v>
      </c>
      <c r="C414" s="11">
        <v>44239</v>
      </c>
      <c r="D414" s="11">
        <v>0</v>
      </c>
      <c r="E414" s="11">
        <v>0</v>
      </c>
      <c r="F414" s="11">
        <v>44239</v>
      </c>
      <c r="G414" s="11">
        <v>0</v>
      </c>
      <c r="H414" s="13"/>
      <c r="I414" s="11">
        <f t="shared" si="381"/>
        <v>44239</v>
      </c>
      <c r="J414" s="11">
        <f t="shared" ref="J414:K414" si="398">I414*6/100+I414</f>
        <v>46893.34</v>
      </c>
      <c r="K414" s="11">
        <f t="shared" si="398"/>
        <v>49706.940399999999</v>
      </c>
    </row>
    <row r="415" spans="1:11" x14ac:dyDescent="0.25">
      <c r="A415" s="9" t="s">
        <v>1053</v>
      </c>
      <c r="B415" s="10" t="s">
        <v>152</v>
      </c>
      <c r="C415" s="11">
        <v>24983</v>
      </c>
      <c r="D415" s="11">
        <v>0</v>
      </c>
      <c r="E415" s="11">
        <v>0</v>
      </c>
      <c r="F415" s="11">
        <v>24983</v>
      </c>
      <c r="G415" s="11">
        <v>0</v>
      </c>
      <c r="H415" s="13"/>
      <c r="I415" s="11">
        <f t="shared" si="381"/>
        <v>24983</v>
      </c>
      <c r="J415" s="11">
        <f t="shared" ref="J415:K415" si="399">I415*6/100+I415</f>
        <v>26481.98</v>
      </c>
      <c r="K415" s="11">
        <f t="shared" si="399"/>
        <v>28070.898799999999</v>
      </c>
    </row>
    <row r="416" spans="1:11" x14ac:dyDescent="0.25">
      <c r="A416" s="9" t="s">
        <v>1054</v>
      </c>
      <c r="B416" s="10" t="s">
        <v>153</v>
      </c>
      <c r="C416" s="11">
        <v>4062</v>
      </c>
      <c r="D416" s="11">
        <v>0</v>
      </c>
      <c r="E416" s="11">
        <v>0</v>
      </c>
      <c r="F416" s="11">
        <v>4062</v>
      </c>
      <c r="G416" s="11">
        <v>0</v>
      </c>
      <c r="H416" s="13"/>
      <c r="I416" s="11">
        <f t="shared" si="381"/>
        <v>4062</v>
      </c>
      <c r="J416" s="11">
        <f t="shared" ref="J416:K416" si="400">I416*6/100+I416</f>
        <v>4305.72</v>
      </c>
      <c r="K416" s="11">
        <f t="shared" si="400"/>
        <v>4564.0632000000005</v>
      </c>
    </row>
    <row r="417" spans="1:11" x14ac:dyDescent="0.25">
      <c r="A417" s="9"/>
      <c r="B417" s="10"/>
      <c r="C417" s="11"/>
      <c r="D417" s="11"/>
      <c r="E417" s="11"/>
      <c r="F417" s="11"/>
      <c r="G417" s="11"/>
      <c r="H417" s="13"/>
      <c r="I417" s="11">
        <f t="shared" si="381"/>
        <v>0</v>
      </c>
      <c r="J417" s="11">
        <f t="shared" ref="J417:K417" si="401">I417*6/100+I417</f>
        <v>0</v>
      </c>
      <c r="K417" s="11">
        <f t="shared" si="401"/>
        <v>0</v>
      </c>
    </row>
    <row r="418" spans="1:11" x14ac:dyDescent="0.25">
      <c r="A418" s="5"/>
      <c r="B418" s="6" t="s">
        <v>154</v>
      </c>
      <c r="C418" s="7">
        <v>73284</v>
      </c>
      <c r="D418" s="7">
        <v>0</v>
      </c>
      <c r="E418" s="7">
        <v>0</v>
      </c>
      <c r="F418" s="7">
        <v>73284</v>
      </c>
      <c r="G418" s="7">
        <v>0</v>
      </c>
      <c r="H418" s="13">
        <f>SUM(H414:H416)</f>
        <v>0</v>
      </c>
      <c r="I418" s="11">
        <f t="shared" si="381"/>
        <v>73284</v>
      </c>
      <c r="J418" s="11">
        <f t="shared" ref="J418:K418" si="402">I418*6/100+I418</f>
        <v>77681.039999999994</v>
      </c>
      <c r="K418" s="11">
        <f t="shared" si="402"/>
        <v>82341.902399999992</v>
      </c>
    </row>
    <row r="419" spans="1:11" x14ac:dyDescent="0.25">
      <c r="A419" s="5"/>
      <c r="B419" s="6"/>
      <c r="C419" s="7"/>
      <c r="D419" s="7"/>
      <c r="E419" s="7"/>
      <c r="F419" s="7"/>
      <c r="G419" s="7"/>
      <c r="H419" s="13"/>
      <c r="I419" s="11">
        <f t="shared" si="381"/>
        <v>0</v>
      </c>
      <c r="J419" s="11">
        <f t="shared" ref="J419:K419" si="403">I419*6/100+I419</f>
        <v>0</v>
      </c>
      <c r="K419" s="11">
        <f t="shared" si="403"/>
        <v>0</v>
      </c>
    </row>
    <row r="420" spans="1:11" x14ac:dyDescent="0.25">
      <c r="A420" s="5"/>
      <c r="B420" s="6" t="s">
        <v>155</v>
      </c>
      <c r="C420" s="7">
        <v>993508</v>
      </c>
      <c r="D420" s="7">
        <v>70488.37</v>
      </c>
      <c r="E420" s="7">
        <v>304475.34000000003</v>
      </c>
      <c r="F420" s="7">
        <v>689032.66</v>
      </c>
      <c r="G420" s="7">
        <v>30.64</v>
      </c>
      <c r="H420" s="13">
        <f>H401+H410+H418</f>
        <v>0</v>
      </c>
      <c r="I420" s="11">
        <f t="shared" si="381"/>
        <v>993508</v>
      </c>
      <c r="J420" s="11">
        <f t="shared" ref="J420:K420" si="404">I420*6/100+I420</f>
        <v>1053118.48</v>
      </c>
      <c r="K420" s="11">
        <f t="shared" si="404"/>
        <v>1116305.5888</v>
      </c>
    </row>
    <row r="421" spans="1:11" x14ac:dyDescent="0.25">
      <c r="A421" s="5"/>
      <c r="B421" s="6"/>
      <c r="C421" s="7"/>
      <c r="D421" s="7"/>
      <c r="E421" s="7"/>
      <c r="F421" s="7"/>
      <c r="G421" s="7"/>
      <c r="H421" s="13"/>
      <c r="I421" s="11">
        <f t="shared" si="381"/>
        <v>0</v>
      </c>
      <c r="J421" s="11">
        <f t="shared" ref="J421:K421" si="405">I421*6/100+I421</f>
        <v>0</v>
      </c>
      <c r="K421" s="11">
        <f t="shared" si="405"/>
        <v>0</v>
      </c>
    </row>
    <row r="422" spans="1:11" x14ac:dyDescent="0.25">
      <c r="A422" s="5"/>
      <c r="B422" s="6" t="s">
        <v>156</v>
      </c>
      <c r="C422" s="7">
        <v>993508</v>
      </c>
      <c r="D422" s="7">
        <v>70488.37</v>
      </c>
      <c r="E422" s="7">
        <v>304475.34000000003</v>
      </c>
      <c r="F422" s="7">
        <v>689032.66</v>
      </c>
      <c r="G422" s="7">
        <v>30.64</v>
      </c>
      <c r="H422" s="13">
        <f>H420</f>
        <v>0</v>
      </c>
      <c r="I422" s="11">
        <f t="shared" si="381"/>
        <v>993508</v>
      </c>
      <c r="J422" s="11">
        <f t="shared" ref="J422:K422" si="406">I422*6/100+I422</f>
        <v>1053118.48</v>
      </c>
      <c r="K422" s="11">
        <f t="shared" si="406"/>
        <v>1116305.5888</v>
      </c>
    </row>
    <row r="423" spans="1:11" x14ac:dyDescent="0.25">
      <c r="A423" s="5"/>
      <c r="B423" s="6"/>
      <c r="C423" s="7"/>
      <c r="D423" s="7"/>
      <c r="E423" s="7"/>
      <c r="F423" s="7"/>
      <c r="G423" s="7"/>
      <c r="H423" s="13"/>
      <c r="I423" s="11">
        <f t="shared" si="381"/>
        <v>0</v>
      </c>
      <c r="J423" s="11">
        <f t="shared" ref="J423:K423" si="407">I423*6/100+I423</f>
        <v>0</v>
      </c>
      <c r="K423" s="11">
        <f t="shared" si="407"/>
        <v>0</v>
      </c>
    </row>
    <row r="424" spans="1:11" x14ac:dyDescent="0.25">
      <c r="A424" s="5"/>
      <c r="B424" s="6" t="s">
        <v>186</v>
      </c>
      <c r="C424" s="7"/>
      <c r="D424" s="7"/>
      <c r="E424" s="7"/>
      <c r="F424" s="7"/>
      <c r="G424" s="7"/>
      <c r="H424" s="13"/>
      <c r="I424" s="11">
        <f t="shared" si="381"/>
        <v>0</v>
      </c>
      <c r="J424" s="11">
        <f t="shared" ref="J424:K424" si="408">I424*6/100+I424</f>
        <v>0</v>
      </c>
      <c r="K424" s="11">
        <f t="shared" si="408"/>
        <v>0</v>
      </c>
    </row>
    <row r="425" spans="1:11" x14ac:dyDescent="0.25">
      <c r="A425" s="5"/>
      <c r="B425" s="6" t="s">
        <v>205</v>
      </c>
      <c r="C425" s="7"/>
      <c r="D425" s="7"/>
      <c r="E425" s="7"/>
      <c r="F425" s="7"/>
      <c r="G425" s="7"/>
      <c r="H425" s="13"/>
      <c r="I425" s="11">
        <f t="shared" si="381"/>
        <v>0</v>
      </c>
      <c r="J425" s="11">
        <f t="shared" ref="J425:K425" si="409">I425*6/100+I425</f>
        <v>0</v>
      </c>
      <c r="K425" s="11">
        <f t="shared" si="409"/>
        <v>0</v>
      </c>
    </row>
    <row r="426" spans="1:11" x14ac:dyDescent="0.25">
      <c r="A426" s="9"/>
      <c r="B426" s="10"/>
      <c r="C426" s="11"/>
      <c r="D426" s="11"/>
      <c r="E426" s="11"/>
      <c r="F426" s="11"/>
      <c r="G426" s="11"/>
      <c r="H426" s="13"/>
      <c r="I426" s="11">
        <f t="shared" si="381"/>
        <v>0</v>
      </c>
      <c r="J426" s="11">
        <f t="shared" ref="J426:K426" si="410">I426*6/100+I426</f>
        <v>0</v>
      </c>
      <c r="K426" s="11">
        <f t="shared" si="410"/>
        <v>0</v>
      </c>
    </row>
    <row r="427" spans="1:11" s="18" customFormat="1" x14ac:dyDescent="0.25">
      <c r="A427" s="15" t="s">
        <v>1055</v>
      </c>
      <c r="B427" s="16" t="s">
        <v>211</v>
      </c>
      <c r="C427" s="17">
        <v>200000</v>
      </c>
      <c r="D427" s="17">
        <v>0</v>
      </c>
      <c r="E427" s="17">
        <v>0</v>
      </c>
      <c r="F427" s="17">
        <v>200000</v>
      </c>
      <c r="G427" s="17">
        <v>0</v>
      </c>
      <c r="H427" s="19">
        <f>'[2]community services'!$H$424</f>
        <v>-50000</v>
      </c>
      <c r="I427" s="17">
        <f t="shared" si="381"/>
        <v>150000</v>
      </c>
      <c r="J427" s="11">
        <f t="shared" ref="J427:K427" si="411">I427*6/100+I427</f>
        <v>159000</v>
      </c>
      <c r="K427" s="11">
        <f t="shared" si="411"/>
        <v>168540</v>
      </c>
    </row>
    <row r="428" spans="1:11" x14ac:dyDescent="0.25">
      <c r="A428" s="9"/>
      <c r="B428" s="10"/>
      <c r="C428" s="11"/>
      <c r="D428" s="11"/>
      <c r="E428" s="11"/>
      <c r="F428" s="11"/>
      <c r="G428" s="11"/>
      <c r="H428" s="13"/>
      <c r="I428" s="11">
        <f t="shared" si="381"/>
        <v>0</v>
      </c>
      <c r="J428" s="11">
        <f t="shared" ref="J428:K428" si="412">I428*6/100+I428</f>
        <v>0</v>
      </c>
      <c r="K428" s="11">
        <f t="shared" si="412"/>
        <v>0</v>
      </c>
    </row>
    <row r="429" spans="1:11" x14ac:dyDescent="0.25">
      <c r="A429" s="5"/>
      <c r="B429" s="6" t="s">
        <v>216</v>
      </c>
      <c r="C429" s="7">
        <v>200000</v>
      </c>
      <c r="D429" s="7">
        <v>0</v>
      </c>
      <c r="E429" s="7">
        <v>0</v>
      </c>
      <c r="F429" s="7">
        <v>200000</v>
      </c>
      <c r="G429" s="7">
        <v>0</v>
      </c>
      <c r="H429" s="13">
        <f>H427</f>
        <v>-50000</v>
      </c>
      <c r="I429" s="11">
        <f t="shared" si="381"/>
        <v>150000</v>
      </c>
      <c r="J429" s="11">
        <f t="shared" ref="J429:K429" si="413">I429*6/100+I429</f>
        <v>159000</v>
      </c>
      <c r="K429" s="11">
        <f t="shared" si="413"/>
        <v>168540</v>
      </c>
    </row>
    <row r="430" spans="1:11" x14ac:dyDescent="0.25">
      <c r="A430" s="5"/>
      <c r="B430" s="6"/>
      <c r="C430" s="7"/>
      <c r="D430" s="7"/>
      <c r="E430" s="7"/>
      <c r="F430" s="7"/>
      <c r="G430" s="7"/>
      <c r="H430" s="13"/>
      <c r="I430" s="11">
        <f t="shared" si="381"/>
        <v>0</v>
      </c>
      <c r="J430" s="11">
        <f t="shared" ref="J430:K430" si="414">I430*6/100+I430</f>
        <v>0</v>
      </c>
      <c r="K430" s="11">
        <f t="shared" si="414"/>
        <v>0</v>
      </c>
    </row>
    <row r="431" spans="1:11" x14ac:dyDescent="0.25">
      <c r="A431" s="5"/>
      <c r="B431" s="6" t="s">
        <v>217</v>
      </c>
      <c r="C431" s="7">
        <v>200000</v>
      </c>
      <c r="D431" s="7">
        <v>0</v>
      </c>
      <c r="E431" s="7">
        <v>0</v>
      </c>
      <c r="F431" s="7">
        <v>200000</v>
      </c>
      <c r="G431" s="7">
        <v>0</v>
      </c>
      <c r="H431" s="13">
        <f>H429</f>
        <v>-50000</v>
      </c>
      <c r="I431" s="11">
        <f t="shared" si="381"/>
        <v>150000</v>
      </c>
      <c r="J431" s="11">
        <f t="shared" ref="J431:K431" si="415">I431*6/100+I431</f>
        <v>159000</v>
      </c>
      <c r="K431" s="11">
        <f t="shared" si="415"/>
        <v>168540</v>
      </c>
    </row>
    <row r="432" spans="1:11" x14ac:dyDescent="0.25">
      <c r="A432" s="5"/>
      <c r="B432" s="6"/>
      <c r="C432" s="7"/>
      <c r="D432" s="7"/>
      <c r="E432" s="7"/>
      <c r="F432" s="7"/>
      <c r="G432" s="7"/>
      <c r="H432" s="13"/>
      <c r="I432" s="11">
        <f t="shared" si="381"/>
        <v>0</v>
      </c>
      <c r="J432" s="11">
        <f t="shared" ref="J432:K432" si="416">I432*6/100+I432</f>
        <v>0</v>
      </c>
      <c r="K432" s="11">
        <f t="shared" si="416"/>
        <v>0</v>
      </c>
    </row>
    <row r="433" spans="1:11" x14ac:dyDescent="0.25">
      <c r="A433" s="5"/>
      <c r="B433" s="6" t="s">
        <v>218</v>
      </c>
      <c r="C433" s="7"/>
      <c r="D433" s="7"/>
      <c r="E433" s="7"/>
      <c r="F433" s="7"/>
      <c r="G433" s="7"/>
      <c r="H433" s="13"/>
      <c r="I433" s="11">
        <f t="shared" si="381"/>
        <v>0</v>
      </c>
      <c r="J433" s="11">
        <f t="shared" ref="J433:K433" si="417">I433*6/100+I433</f>
        <v>0</v>
      </c>
      <c r="K433" s="11">
        <f t="shared" si="417"/>
        <v>0</v>
      </c>
    </row>
    <row r="434" spans="1:11" x14ac:dyDescent="0.25">
      <c r="A434" s="9"/>
      <c r="B434" s="10"/>
      <c r="C434" s="11"/>
      <c r="D434" s="11"/>
      <c r="E434" s="11"/>
      <c r="F434" s="11"/>
      <c r="G434" s="11"/>
      <c r="H434" s="13"/>
      <c r="I434" s="11">
        <f t="shared" si="381"/>
        <v>0</v>
      </c>
      <c r="J434" s="11">
        <f t="shared" ref="J434:K434" si="418">I434*6/100+I434</f>
        <v>0</v>
      </c>
      <c r="K434" s="11">
        <f t="shared" si="418"/>
        <v>0</v>
      </c>
    </row>
    <row r="435" spans="1:11" x14ac:dyDescent="0.25">
      <c r="A435" s="9" t="s">
        <v>1056</v>
      </c>
      <c r="B435" s="10" t="s">
        <v>243</v>
      </c>
      <c r="C435" s="11">
        <v>0</v>
      </c>
      <c r="D435" s="11">
        <v>564.74</v>
      </c>
      <c r="E435" s="11">
        <v>2397.2399999999998</v>
      </c>
      <c r="F435" s="11">
        <v>-2397.2399999999998</v>
      </c>
      <c r="G435" s="11">
        <v>0</v>
      </c>
      <c r="H435" s="13"/>
      <c r="I435" s="11">
        <f t="shared" si="381"/>
        <v>0</v>
      </c>
      <c r="J435" s="11">
        <f t="shared" ref="J435:K435" si="419">I435*6/100+I435</f>
        <v>0</v>
      </c>
      <c r="K435" s="11">
        <f t="shared" si="419"/>
        <v>0</v>
      </c>
    </row>
    <row r="436" spans="1:11" x14ac:dyDescent="0.25">
      <c r="A436" s="9" t="s">
        <v>1057</v>
      </c>
      <c r="B436" s="10" t="s">
        <v>244</v>
      </c>
      <c r="C436" s="11">
        <v>0</v>
      </c>
      <c r="D436" s="11">
        <v>900</v>
      </c>
      <c r="E436" s="11">
        <v>900</v>
      </c>
      <c r="F436" s="11">
        <v>-900</v>
      </c>
      <c r="G436" s="11">
        <v>0</v>
      </c>
      <c r="H436" s="13"/>
      <c r="I436" s="11">
        <f t="shared" si="381"/>
        <v>0</v>
      </c>
      <c r="J436" s="11">
        <f t="shared" ref="J436:K436" si="420">I436*6/100+I436</f>
        <v>0</v>
      </c>
      <c r="K436" s="11">
        <f t="shared" si="420"/>
        <v>0</v>
      </c>
    </row>
    <row r="437" spans="1:11" x14ac:dyDescent="0.25">
      <c r="A437" s="9"/>
      <c r="B437" s="10"/>
      <c r="C437" s="11"/>
      <c r="D437" s="11"/>
      <c r="E437" s="11"/>
      <c r="F437" s="11"/>
      <c r="G437" s="11"/>
      <c r="H437" s="13"/>
      <c r="I437" s="11">
        <f t="shared" si="381"/>
        <v>0</v>
      </c>
      <c r="J437" s="11">
        <f t="shared" ref="J437:K437" si="421">I437*6/100+I437</f>
        <v>0</v>
      </c>
      <c r="K437" s="11">
        <f t="shared" si="421"/>
        <v>0</v>
      </c>
    </row>
    <row r="438" spans="1:11" s="70" customFormat="1" x14ac:dyDescent="0.25">
      <c r="A438" s="5"/>
      <c r="B438" s="6" t="s">
        <v>250</v>
      </c>
      <c r="C438" s="7">
        <v>0</v>
      </c>
      <c r="D438" s="7">
        <v>1464.74</v>
      </c>
      <c r="E438" s="7">
        <v>3297.24</v>
      </c>
      <c r="F438" s="7">
        <v>-3297.24</v>
      </c>
      <c r="G438" s="7">
        <v>0</v>
      </c>
      <c r="H438" s="12">
        <f>SUM(H435:H436)</f>
        <v>0</v>
      </c>
      <c r="I438" s="7">
        <f t="shared" si="381"/>
        <v>0</v>
      </c>
      <c r="J438" s="7">
        <f t="shared" ref="J438:K438" si="422">I438*6/100+I438</f>
        <v>0</v>
      </c>
      <c r="K438" s="7">
        <f t="shared" si="422"/>
        <v>0</v>
      </c>
    </row>
    <row r="439" spans="1:11" x14ac:dyDescent="0.25">
      <c r="A439" s="5"/>
      <c r="B439" s="6"/>
      <c r="C439" s="7"/>
      <c r="D439" s="7"/>
      <c r="E439" s="7"/>
      <c r="F439" s="7"/>
      <c r="G439" s="7"/>
      <c r="H439" s="13"/>
      <c r="I439" s="11">
        <f t="shared" si="381"/>
        <v>0</v>
      </c>
      <c r="J439" s="11">
        <f t="shared" ref="J439:K439" si="423">I439*6/100+I439</f>
        <v>0</v>
      </c>
      <c r="K439" s="11">
        <f t="shared" si="423"/>
        <v>0</v>
      </c>
    </row>
    <row r="440" spans="1:11" x14ac:dyDescent="0.25">
      <c r="A440" s="5"/>
      <c r="B440" s="6" t="s">
        <v>266</v>
      </c>
      <c r="C440" s="7"/>
      <c r="D440" s="7"/>
      <c r="E440" s="7"/>
      <c r="F440" s="7"/>
      <c r="G440" s="7"/>
      <c r="H440" s="13"/>
      <c r="I440" s="11">
        <f t="shared" si="381"/>
        <v>0</v>
      </c>
      <c r="J440" s="11">
        <f t="shared" ref="J440:K440" si="424">I440*6/100+I440</f>
        <v>0</v>
      </c>
      <c r="K440" s="11">
        <f t="shared" si="424"/>
        <v>0</v>
      </c>
    </row>
    <row r="441" spans="1:11" x14ac:dyDescent="0.25">
      <c r="A441" s="9"/>
      <c r="B441" s="10"/>
      <c r="C441" s="11"/>
      <c r="D441" s="11"/>
      <c r="E441" s="11"/>
      <c r="F441" s="11"/>
      <c r="G441" s="11"/>
      <c r="H441" s="13"/>
      <c r="I441" s="11">
        <f t="shared" si="381"/>
        <v>0</v>
      </c>
      <c r="J441" s="11">
        <f t="shared" ref="J441:K441" si="425">I441*6/100+I441</f>
        <v>0</v>
      </c>
      <c r="K441" s="11">
        <f t="shared" si="425"/>
        <v>0</v>
      </c>
    </row>
    <row r="442" spans="1:11" x14ac:dyDescent="0.25">
      <c r="A442" s="9" t="s">
        <v>1058</v>
      </c>
      <c r="B442" s="10" t="s">
        <v>272</v>
      </c>
      <c r="C442" s="11">
        <v>0</v>
      </c>
      <c r="D442" s="11">
        <v>4664</v>
      </c>
      <c r="E442" s="11">
        <v>4664</v>
      </c>
      <c r="F442" s="11">
        <v>-4664</v>
      </c>
      <c r="G442" s="11">
        <v>0</v>
      </c>
      <c r="H442" s="13"/>
      <c r="I442" s="11">
        <f t="shared" si="381"/>
        <v>0</v>
      </c>
      <c r="J442" s="11">
        <f t="shared" ref="J442:K442" si="426">I442*6/100+I442</f>
        <v>0</v>
      </c>
      <c r="K442" s="11">
        <f t="shared" si="426"/>
        <v>0</v>
      </c>
    </row>
    <row r="443" spans="1:11" x14ac:dyDescent="0.25">
      <c r="A443" s="9"/>
      <c r="B443" s="10"/>
      <c r="C443" s="11"/>
      <c r="D443" s="11"/>
      <c r="E443" s="11"/>
      <c r="F443" s="11"/>
      <c r="G443" s="11"/>
      <c r="H443" s="13"/>
      <c r="I443" s="11">
        <f t="shared" si="381"/>
        <v>0</v>
      </c>
      <c r="J443" s="11">
        <f t="shared" ref="J443:K443" si="427">I443*6/100+I443</f>
        <v>0</v>
      </c>
      <c r="K443" s="11">
        <f t="shared" si="427"/>
        <v>0</v>
      </c>
    </row>
    <row r="444" spans="1:11" s="70" customFormat="1" x14ac:dyDescent="0.25">
      <c r="A444" s="5"/>
      <c r="B444" s="6" t="s">
        <v>280</v>
      </c>
      <c r="C444" s="7">
        <v>0</v>
      </c>
      <c r="D444" s="7">
        <v>4664</v>
      </c>
      <c r="E444" s="7">
        <v>4664</v>
      </c>
      <c r="F444" s="7">
        <v>-4664</v>
      </c>
      <c r="G444" s="7">
        <v>0</v>
      </c>
      <c r="H444" s="12">
        <f>H442</f>
        <v>0</v>
      </c>
      <c r="I444" s="7">
        <f t="shared" si="381"/>
        <v>0</v>
      </c>
      <c r="J444" s="7">
        <f t="shared" ref="J444:K444" si="428">I444*6/100+I444</f>
        <v>0</v>
      </c>
      <c r="K444" s="7">
        <f t="shared" si="428"/>
        <v>0</v>
      </c>
    </row>
    <row r="445" spans="1:11" x14ac:dyDescent="0.25">
      <c r="A445" s="5"/>
      <c r="B445" s="6"/>
      <c r="C445" s="7"/>
      <c r="D445" s="7"/>
      <c r="E445" s="7"/>
      <c r="F445" s="7"/>
      <c r="G445" s="7"/>
      <c r="H445" s="13"/>
      <c r="I445" s="11">
        <f t="shared" si="381"/>
        <v>0</v>
      </c>
      <c r="J445" s="11">
        <f t="shared" ref="J445:K445" si="429">I445*6/100+I445</f>
        <v>0</v>
      </c>
      <c r="K445" s="11">
        <f t="shared" si="429"/>
        <v>0</v>
      </c>
    </row>
    <row r="446" spans="1:11" s="70" customFormat="1" x14ac:dyDescent="0.25">
      <c r="A446" s="5"/>
      <c r="B446" s="6" t="s">
        <v>281</v>
      </c>
      <c r="C446" s="7">
        <v>1193508</v>
      </c>
      <c r="D446" s="7">
        <v>76617.11</v>
      </c>
      <c r="E446" s="7">
        <v>312436.58</v>
      </c>
      <c r="F446" s="7">
        <v>881071.42</v>
      </c>
      <c r="G446" s="7">
        <v>26.17</v>
      </c>
      <c r="H446" s="12">
        <f>H422+H431+H438+H444</f>
        <v>-50000</v>
      </c>
      <c r="I446" s="7">
        <f t="shared" si="381"/>
        <v>1143508</v>
      </c>
      <c r="J446" s="7">
        <f>J422+J431+J438+J444</f>
        <v>1212118.48</v>
      </c>
      <c r="K446" s="7">
        <f>K422+K431+K438+K444</f>
        <v>1284845.5888</v>
      </c>
    </row>
    <row r="447" spans="1:11" x14ac:dyDescent="0.25">
      <c r="A447" s="5"/>
      <c r="B447" s="6"/>
      <c r="C447" s="7"/>
      <c r="D447" s="7"/>
      <c r="E447" s="7"/>
      <c r="F447" s="7"/>
      <c r="G447" s="7"/>
      <c r="H447" s="13"/>
      <c r="I447" s="11">
        <f t="shared" si="381"/>
        <v>0</v>
      </c>
      <c r="J447" s="11">
        <f t="shared" ref="J447:K447" si="430">I447*6/100+I447</f>
        <v>0</v>
      </c>
      <c r="K447" s="11">
        <f t="shared" si="430"/>
        <v>0</v>
      </c>
    </row>
    <row r="448" spans="1:11" x14ac:dyDescent="0.25">
      <c r="A448" s="5"/>
      <c r="B448" s="6" t="s">
        <v>283</v>
      </c>
      <c r="C448" s="7"/>
      <c r="D448" s="7"/>
      <c r="E448" s="7"/>
      <c r="F448" s="7"/>
      <c r="G448" s="7"/>
      <c r="H448" s="13"/>
      <c r="I448" s="11">
        <f t="shared" si="381"/>
        <v>0</v>
      </c>
      <c r="J448" s="11">
        <f t="shared" ref="J448:K448" si="431">I448*6/100+I448</f>
        <v>0</v>
      </c>
      <c r="K448" s="11">
        <f t="shared" si="431"/>
        <v>0</v>
      </c>
    </row>
    <row r="449" spans="1:11" x14ac:dyDescent="0.25">
      <c r="A449" s="9"/>
      <c r="B449" s="10"/>
      <c r="C449" s="11"/>
      <c r="D449" s="11"/>
      <c r="E449" s="11"/>
      <c r="F449" s="11"/>
      <c r="G449" s="11"/>
      <c r="H449" s="13"/>
      <c r="I449" s="11">
        <f t="shared" si="381"/>
        <v>0</v>
      </c>
      <c r="J449" s="11">
        <f t="shared" ref="J449:K449" si="432">I449*6/100+I449</f>
        <v>0</v>
      </c>
      <c r="K449" s="11">
        <f t="shared" si="432"/>
        <v>0</v>
      </c>
    </row>
    <row r="450" spans="1:11" s="18" customFormat="1" x14ac:dyDescent="0.25">
      <c r="A450" s="15" t="s">
        <v>1251</v>
      </c>
      <c r="B450" s="16" t="s">
        <v>1252</v>
      </c>
      <c r="C450" s="17"/>
      <c r="D450" s="17">
        <v>0</v>
      </c>
      <c r="E450" s="17">
        <v>0</v>
      </c>
      <c r="F450" s="17">
        <v>0</v>
      </c>
      <c r="G450" s="17">
        <v>0</v>
      </c>
      <c r="H450" s="19">
        <v>486346.59</v>
      </c>
      <c r="I450" s="17">
        <f t="shared" si="381"/>
        <v>486346.59</v>
      </c>
      <c r="J450" s="11">
        <v>0</v>
      </c>
      <c r="K450" s="11">
        <v>0</v>
      </c>
    </row>
    <row r="451" spans="1:11" s="18" customFormat="1" x14ac:dyDescent="0.25">
      <c r="A451" s="15"/>
      <c r="B451" s="16" t="s">
        <v>1286</v>
      </c>
      <c r="C451" s="17"/>
      <c r="D451" s="17"/>
      <c r="E451" s="17"/>
      <c r="F451" s="17"/>
      <c r="G451" s="17"/>
      <c r="H451" s="19"/>
      <c r="I451" s="17"/>
      <c r="J451" s="17">
        <v>800000</v>
      </c>
      <c r="K451" s="17"/>
    </row>
    <row r="452" spans="1:11" x14ac:dyDescent="0.25">
      <c r="A452" s="9"/>
      <c r="B452" s="10"/>
      <c r="C452" s="11"/>
      <c r="D452" s="11"/>
      <c r="E452" s="11"/>
      <c r="F452" s="11"/>
      <c r="G452" s="11"/>
      <c r="H452" s="13"/>
      <c r="I452" s="11"/>
      <c r="J452" s="11">
        <f t="shared" ref="J452:K452" si="433">I452*6/100+I452</f>
        <v>0</v>
      </c>
      <c r="K452" s="11">
        <f t="shared" si="433"/>
        <v>0</v>
      </c>
    </row>
    <row r="453" spans="1:11" s="70" customFormat="1" x14ac:dyDescent="0.25">
      <c r="A453" s="5"/>
      <c r="B453" s="6" t="s">
        <v>294</v>
      </c>
      <c r="C453" s="7">
        <f>C450</f>
        <v>0</v>
      </c>
      <c r="D453" s="7">
        <f t="shared" ref="D453:I453" si="434">D450</f>
        <v>0</v>
      </c>
      <c r="E453" s="7">
        <f t="shared" si="434"/>
        <v>0</v>
      </c>
      <c r="F453" s="7">
        <f t="shared" si="434"/>
        <v>0</v>
      </c>
      <c r="G453" s="7">
        <f t="shared" si="434"/>
        <v>0</v>
      </c>
      <c r="H453" s="12">
        <f t="shared" si="434"/>
        <v>486346.59</v>
      </c>
      <c r="I453" s="7">
        <f t="shared" si="434"/>
        <v>486346.59</v>
      </c>
      <c r="J453" s="7">
        <f>SUM(J450:J451)</f>
        <v>800000</v>
      </c>
      <c r="K453" s="7">
        <f>SUM(K450:K451)</f>
        <v>0</v>
      </c>
    </row>
    <row r="454" spans="1:11" x14ac:dyDescent="0.25">
      <c r="A454" s="9"/>
      <c r="B454" s="10"/>
      <c r="C454" s="11"/>
      <c r="D454" s="11"/>
      <c r="E454" s="11"/>
      <c r="F454" s="11"/>
      <c r="G454" s="11"/>
      <c r="H454" s="13"/>
      <c r="I454" s="11"/>
      <c r="J454" s="11">
        <f t="shared" ref="J454:K454" si="435">I454*6/100+I454</f>
        <v>0</v>
      </c>
      <c r="K454" s="11">
        <f t="shared" si="435"/>
        <v>0</v>
      </c>
    </row>
    <row r="455" spans="1:11" x14ac:dyDescent="0.25">
      <c r="A455" s="5"/>
      <c r="B455" s="6" t="s">
        <v>1059</v>
      </c>
      <c r="C455" s="7"/>
      <c r="D455" s="7"/>
      <c r="E455" s="7"/>
      <c r="F455" s="7"/>
      <c r="G455" s="7"/>
      <c r="H455" s="13"/>
      <c r="I455" s="11">
        <f t="shared" si="381"/>
        <v>0</v>
      </c>
      <c r="J455" s="11">
        <f t="shared" ref="J455:K455" si="436">I455*6/100+I455</f>
        <v>0</v>
      </c>
      <c r="K455" s="11">
        <f t="shared" si="436"/>
        <v>0</v>
      </c>
    </row>
    <row r="456" spans="1:11" x14ac:dyDescent="0.25">
      <c r="A456" s="5"/>
      <c r="B456" s="6" t="s">
        <v>8</v>
      </c>
      <c r="C456" s="7"/>
      <c r="D456" s="7"/>
      <c r="E456" s="7"/>
      <c r="F456" s="7"/>
      <c r="G456" s="7"/>
      <c r="H456" s="13"/>
      <c r="I456" s="11">
        <f t="shared" si="381"/>
        <v>0</v>
      </c>
      <c r="J456" s="11">
        <f t="shared" ref="J456:K456" si="437">I456*6/100+I456</f>
        <v>0</v>
      </c>
      <c r="K456" s="11">
        <f t="shared" si="437"/>
        <v>0</v>
      </c>
    </row>
    <row r="457" spans="1:11" x14ac:dyDescent="0.25">
      <c r="A457" s="5"/>
      <c r="B457" s="6" t="s">
        <v>40</v>
      </c>
      <c r="C457" s="7"/>
      <c r="D457" s="7"/>
      <c r="E457" s="7"/>
      <c r="F457" s="7"/>
      <c r="G457" s="7"/>
      <c r="H457" s="13"/>
      <c r="I457" s="11">
        <f t="shared" si="381"/>
        <v>0</v>
      </c>
      <c r="J457" s="11">
        <f t="shared" ref="J457:K457" si="438">I457*6/100+I457</f>
        <v>0</v>
      </c>
      <c r="K457" s="11">
        <f t="shared" si="438"/>
        <v>0</v>
      </c>
    </row>
    <row r="458" spans="1:11" x14ac:dyDescent="0.25">
      <c r="A458" s="9"/>
      <c r="B458" s="10"/>
      <c r="C458" s="11"/>
      <c r="D458" s="11"/>
      <c r="E458" s="11"/>
      <c r="F458" s="11"/>
      <c r="G458" s="11"/>
      <c r="H458" s="13"/>
      <c r="I458" s="11">
        <f t="shared" si="381"/>
        <v>0</v>
      </c>
      <c r="J458" s="11">
        <f t="shared" ref="J458:K458" si="439">I458*6/100+I458</f>
        <v>0</v>
      </c>
      <c r="K458" s="11">
        <f t="shared" si="439"/>
        <v>0</v>
      </c>
    </row>
    <row r="459" spans="1:11" x14ac:dyDescent="0.25">
      <c r="A459" s="9" t="s">
        <v>1060</v>
      </c>
      <c r="B459" s="10" t="s">
        <v>47</v>
      </c>
      <c r="C459" s="11">
        <v>-2164354</v>
      </c>
      <c r="D459" s="11">
        <v>0</v>
      </c>
      <c r="E459" s="11">
        <v>0</v>
      </c>
      <c r="F459" s="11">
        <v>-2164354</v>
      </c>
      <c r="G459" s="11">
        <v>0</v>
      </c>
      <c r="H459" s="13"/>
      <c r="I459" s="11">
        <f t="shared" si="381"/>
        <v>-2164354</v>
      </c>
      <c r="J459" s="11">
        <f t="shared" ref="J459:K459" si="440">I459*6/100+I459</f>
        <v>-2294215.2400000002</v>
      </c>
      <c r="K459" s="11">
        <f t="shared" si="440"/>
        <v>-2431868.1544000003</v>
      </c>
    </row>
    <row r="460" spans="1:11" x14ac:dyDescent="0.25">
      <c r="A460" s="9" t="s">
        <v>1061</v>
      </c>
      <c r="B460" s="10" t="s">
        <v>48</v>
      </c>
      <c r="C460" s="11">
        <v>0</v>
      </c>
      <c r="D460" s="11">
        <v>-153499.17000000001</v>
      </c>
      <c r="E460" s="11">
        <v>-925209.36</v>
      </c>
      <c r="F460" s="11">
        <v>925209.36</v>
      </c>
      <c r="G460" s="11">
        <v>0</v>
      </c>
      <c r="H460" s="13"/>
      <c r="I460" s="11">
        <f t="shared" si="381"/>
        <v>0</v>
      </c>
      <c r="J460" s="11">
        <f t="shared" ref="J460:K460" si="441">I460*6/100+I460</f>
        <v>0</v>
      </c>
      <c r="K460" s="11">
        <f t="shared" si="441"/>
        <v>0</v>
      </c>
    </row>
    <row r="461" spans="1:11" x14ac:dyDescent="0.25">
      <c r="A461" s="9" t="s">
        <v>1062</v>
      </c>
      <c r="B461" s="10" t="s">
        <v>49</v>
      </c>
      <c r="C461" s="11">
        <v>0</v>
      </c>
      <c r="D461" s="11">
        <v>0</v>
      </c>
      <c r="E461" s="11">
        <v>-1284.02</v>
      </c>
      <c r="F461" s="11">
        <v>1284.02</v>
      </c>
      <c r="G461" s="11">
        <v>0</v>
      </c>
      <c r="H461" s="13"/>
      <c r="I461" s="11">
        <f t="shared" si="381"/>
        <v>0</v>
      </c>
      <c r="J461" s="11">
        <f t="shared" ref="J461:K461" si="442">I461*6/100+I461</f>
        <v>0</v>
      </c>
      <c r="K461" s="11">
        <f t="shared" si="442"/>
        <v>0</v>
      </c>
    </row>
    <row r="462" spans="1:11" x14ac:dyDescent="0.25">
      <c r="A462" s="9" t="s">
        <v>1063</v>
      </c>
      <c r="B462" s="10" t="s">
        <v>49</v>
      </c>
      <c r="C462" s="11">
        <v>-2632</v>
      </c>
      <c r="D462" s="11">
        <v>0</v>
      </c>
      <c r="E462" s="11">
        <v>0</v>
      </c>
      <c r="F462" s="11">
        <v>-2632</v>
      </c>
      <c r="G462" s="11">
        <v>0</v>
      </c>
      <c r="H462" s="13"/>
      <c r="I462" s="11">
        <f t="shared" si="381"/>
        <v>-2632</v>
      </c>
      <c r="J462" s="11">
        <f t="shared" ref="J462:K462" si="443">I462*6/100+I462</f>
        <v>-2789.92</v>
      </c>
      <c r="K462" s="11">
        <f t="shared" si="443"/>
        <v>-2957.3152</v>
      </c>
    </row>
    <row r="463" spans="1:11" x14ac:dyDescent="0.25">
      <c r="A463" s="9"/>
      <c r="B463" s="10"/>
      <c r="C463" s="11"/>
      <c r="D463" s="11"/>
      <c r="E463" s="11"/>
      <c r="F463" s="11"/>
      <c r="G463" s="11"/>
      <c r="H463" s="13"/>
      <c r="I463" s="11">
        <f t="shared" si="381"/>
        <v>0</v>
      </c>
      <c r="J463" s="11">
        <f t="shared" ref="J463:K463" si="444">I463*6/100+I463</f>
        <v>0</v>
      </c>
      <c r="K463" s="11">
        <f t="shared" si="444"/>
        <v>0</v>
      </c>
    </row>
    <row r="464" spans="1:11" s="70" customFormat="1" x14ac:dyDescent="0.25">
      <c r="A464" s="5"/>
      <c r="B464" s="6" t="s">
        <v>53</v>
      </c>
      <c r="C464" s="7">
        <v>-2166986</v>
      </c>
      <c r="D464" s="7">
        <v>-153499.17000000001</v>
      </c>
      <c r="E464" s="7">
        <v>-926493.38</v>
      </c>
      <c r="F464" s="7">
        <v>-1240492.6200000001</v>
      </c>
      <c r="G464" s="7">
        <v>42.75</v>
      </c>
      <c r="H464" s="12">
        <f>SUM(H459:H463)</f>
        <v>0</v>
      </c>
      <c r="I464" s="7">
        <f t="shared" si="381"/>
        <v>-2166986</v>
      </c>
      <c r="J464" s="7">
        <f t="shared" ref="J464:K464" si="445">I464*6/100+I464</f>
        <v>-2297005.16</v>
      </c>
      <c r="K464" s="7">
        <f t="shared" si="445"/>
        <v>-2434825.4696</v>
      </c>
    </row>
    <row r="465" spans="1:11" x14ac:dyDescent="0.25">
      <c r="A465" s="5"/>
      <c r="B465" s="6"/>
      <c r="C465" s="7"/>
      <c r="D465" s="7"/>
      <c r="E465" s="7"/>
      <c r="F465" s="7"/>
      <c r="G465" s="7"/>
      <c r="H465" s="13"/>
      <c r="I465" s="11">
        <f t="shared" si="381"/>
        <v>0</v>
      </c>
      <c r="J465" s="11">
        <f t="shared" ref="J465:K465" si="446">I465*6/100+I465</f>
        <v>0</v>
      </c>
      <c r="K465" s="11">
        <f t="shared" si="446"/>
        <v>0</v>
      </c>
    </row>
    <row r="466" spans="1:11" x14ac:dyDescent="0.25">
      <c r="A466" s="5"/>
      <c r="B466" s="6" t="s">
        <v>54</v>
      </c>
      <c r="C466" s="7"/>
      <c r="D466" s="7"/>
      <c r="E466" s="7"/>
      <c r="F466" s="7"/>
      <c r="G466" s="7"/>
      <c r="H466" s="13"/>
      <c r="I466" s="11">
        <f t="shared" si="381"/>
        <v>0</v>
      </c>
      <c r="J466" s="11">
        <f t="shared" ref="J466:K466" si="447">I466*6/100+I466</f>
        <v>0</v>
      </c>
      <c r="K466" s="11">
        <f t="shared" si="447"/>
        <v>0</v>
      </c>
    </row>
    <row r="467" spans="1:11" x14ac:dyDescent="0.25">
      <c r="A467" s="9"/>
      <c r="B467" s="10"/>
      <c r="C467" s="11"/>
      <c r="D467" s="11"/>
      <c r="E467" s="11"/>
      <c r="F467" s="11"/>
      <c r="G467" s="11"/>
      <c r="H467" s="13"/>
      <c r="I467" s="11">
        <f t="shared" si="381"/>
        <v>0</v>
      </c>
      <c r="J467" s="11">
        <f t="shared" ref="J467:K467" si="448">I467*6/100+I467</f>
        <v>0</v>
      </c>
      <c r="K467" s="11">
        <f t="shared" si="448"/>
        <v>0</v>
      </c>
    </row>
    <row r="468" spans="1:11" x14ac:dyDescent="0.25">
      <c r="A468" s="9" t="s">
        <v>1064</v>
      </c>
      <c r="B468" s="10" t="s">
        <v>57</v>
      </c>
      <c r="C468" s="11">
        <v>-207567</v>
      </c>
      <c r="D468" s="11">
        <v>-14644.63</v>
      </c>
      <c r="E468" s="11">
        <v>-73902.87</v>
      </c>
      <c r="F468" s="11">
        <v>-133664.13</v>
      </c>
      <c r="G468" s="11">
        <v>35.6</v>
      </c>
      <c r="H468" s="13"/>
      <c r="I468" s="11">
        <f t="shared" si="381"/>
        <v>-207567</v>
      </c>
      <c r="J468" s="11">
        <f t="shared" ref="J468:K468" si="449">I468*6/100+I468</f>
        <v>-220021.02</v>
      </c>
      <c r="K468" s="11">
        <f t="shared" si="449"/>
        <v>-233222.2812</v>
      </c>
    </row>
    <row r="469" spans="1:11" x14ac:dyDescent="0.25">
      <c r="A469" s="9"/>
      <c r="B469" s="10"/>
      <c r="C469" s="11"/>
      <c r="D469" s="11"/>
      <c r="E469" s="11"/>
      <c r="F469" s="11"/>
      <c r="G469" s="11"/>
      <c r="H469" s="13"/>
      <c r="I469" s="11">
        <f t="shared" ref="I469:I532" si="450">C469+H469</f>
        <v>0</v>
      </c>
      <c r="J469" s="11">
        <f t="shared" ref="J469:K469" si="451">I469*6/100+I469</f>
        <v>0</v>
      </c>
      <c r="K469" s="11">
        <f t="shared" si="451"/>
        <v>0</v>
      </c>
    </row>
    <row r="470" spans="1:11" s="70" customFormat="1" x14ac:dyDescent="0.25">
      <c r="A470" s="5"/>
      <c r="B470" s="6" t="s">
        <v>62</v>
      </c>
      <c r="C470" s="7">
        <v>-207567</v>
      </c>
      <c r="D470" s="7">
        <v>-14644.63</v>
      </c>
      <c r="E470" s="7">
        <v>-73902.87</v>
      </c>
      <c r="F470" s="7">
        <v>-133664.13</v>
      </c>
      <c r="G470" s="7">
        <v>35.6</v>
      </c>
      <c r="H470" s="12">
        <f>H468</f>
        <v>0</v>
      </c>
      <c r="I470" s="7">
        <f t="shared" si="450"/>
        <v>-207567</v>
      </c>
      <c r="J470" s="7">
        <f t="shared" ref="J470:K470" si="452">I470*6/100+I470</f>
        <v>-220021.02</v>
      </c>
      <c r="K470" s="7">
        <f t="shared" si="452"/>
        <v>-233222.2812</v>
      </c>
    </row>
    <row r="471" spans="1:11" x14ac:dyDescent="0.25">
      <c r="A471" s="5"/>
      <c r="B471" s="6"/>
      <c r="C471" s="7"/>
      <c r="D471" s="7"/>
      <c r="E471" s="7"/>
      <c r="F471" s="7"/>
      <c r="G471" s="7"/>
      <c r="H471" s="13"/>
      <c r="I471" s="11">
        <f t="shared" si="450"/>
        <v>0</v>
      </c>
      <c r="J471" s="11">
        <f t="shared" ref="J471:K471" si="453">I471*6/100+I471</f>
        <v>0</v>
      </c>
      <c r="K471" s="11">
        <f t="shared" si="453"/>
        <v>0</v>
      </c>
    </row>
    <row r="472" spans="1:11" s="70" customFormat="1" x14ac:dyDescent="0.25">
      <c r="A472" s="5"/>
      <c r="B472" s="6" t="s">
        <v>90</v>
      </c>
      <c r="C472" s="7">
        <v>-2374553</v>
      </c>
      <c r="D472" s="7">
        <v>-168143.8</v>
      </c>
      <c r="E472" s="7">
        <v>-1000396.25</v>
      </c>
      <c r="F472" s="7">
        <v>-1374156.75</v>
      </c>
      <c r="G472" s="7">
        <v>42.12</v>
      </c>
      <c r="H472" s="12">
        <f>H464+H470</f>
        <v>0</v>
      </c>
      <c r="I472" s="7">
        <f t="shared" si="450"/>
        <v>-2374553</v>
      </c>
      <c r="J472" s="7">
        <f t="shared" ref="J472:K472" si="454">I472*6/100+I472</f>
        <v>-2517026.1800000002</v>
      </c>
      <c r="K472" s="7">
        <f t="shared" si="454"/>
        <v>-2668047.7508</v>
      </c>
    </row>
    <row r="473" spans="1:11" s="70" customFormat="1" x14ac:dyDescent="0.25">
      <c r="A473" s="5"/>
      <c r="B473" s="6"/>
      <c r="C473" s="7"/>
      <c r="D473" s="7"/>
      <c r="E473" s="7"/>
      <c r="F473" s="7"/>
      <c r="G473" s="7"/>
      <c r="H473" s="12"/>
      <c r="I473" s="7">
        <f t="shared" si="450"/>
        <v>0</v>
      </c>
      <c r="J473" s="7">
        <f t="shared" ref="J473:K473" si="455">I473*6/100+I473</f>
        <v>0</v>
      </c>
      <c r="K473" s="7">
        <f t="shared" si="455"/>
        <v>0</v>
      </c>
    </row>
    <row r="474" spans="1:11" s="70" customFormat="1" x14ac:dyDescent="0.25">
      <c r="A474" s="5"/>
      <c r="B474" s="6" t="s">
        <v>91</v>
      </c>
      <c r="C474" s="7">
        <v>-2374553</v>
      </c>
      <c r="D474" s="7">
        <v>-168143.8</v>
      </c>
      <c r="E474" s="7">
        <v>-1000396.25</v>
      </c>
      <c r="F474" s="7">
        <v>-1374156.75</v>
      </c>
      <c r="G474" s="7">
        <v>42.12</v>
      </c>
      <c r="H474" s="12">
        <f>H472</f>
        <v>0</v>
      </c>
      <c r="I474" s="7">
        <f t="shared" si="450"/>
        <v>-2374553</v>
      </c>
      <c r="J474" s="7">
        <f t="shared" ref="J474:K474" si="456">I474*6/100+I474</f>
        <v>-2517026.1800000002</v>
      </c>
      <c r="K474" s="7">
        <f t="shared" si="456"/>
        <v>-2668047.7508</v>
      </c>
    </row>
    <row r="475" spans="1:11" x14ac:dyDescent="0.25">
      <c r="A475" s="5"/>
      <c r="B475" s="6"/>
      <c r="C475" s="7"/>
      <c r="D475" s="7"/>
      <c r="E475" s="7"/>
      <c r="F475" s="7"/>
      <c r="G475" s="7"/>
      <c r="H475" s="13"/>
      <c r="I475" s="11">
        <f t="shared" si="450"/>
        <v>0</v>
      </c>
      <c r="J475" s="11">
        <f t="shared" ref="J475:K475" si="457">I475*6/100+I475</f>
        <v>0</v>
      </c>
      <c r="K475" s="11">
        <f t="shared" si="457"/>
        <v>0</v>
      </c>
    </row>
    <row r="476" spans="1:11" x14ac:dyDescent="0.25">
      <c r="A476" s="5"/>
      <c r="B476" s="6" t="s">
        <v>92</v>
      </c>
      <c r="C476" s="7"/>
      <c r="D476" s="7"/>
      <c r="E476" s="7"/>
      <c r="F476" s="7"/>
      <c r="G476" s="7"/>
      <c r="H476" s="13"/>
      <c r="I476" s="11">
        <f t="shared" si="450"/>
        <v>0</v>
      </c>
      <c r="J476" s="11">
        <f t="shared" ref="J476:K476" si="458">I476*6/100+I476</f>
        <v>0</v>
      </c>
      <c r="K476" s="11">
        <f t="shared" si="458"/>
        <v>0</v>
      </c>
    </row>
    <row r="477" spans="1:11" x14ac:dyDescent="0.25">
      <c r="A477" s="5"/>
      <c r="B477" s="6" t="s">
        <v>93</v>
      </c>
      <c r="C477" s="7"/>
      <c r="D477" s="7"/>
      <c r="E477" s="7"/>
      <c r="F477" s="7"/>
      <c r="G477" s="7"/>
      <c r="H477" s="13"/>
      <c r="I477" s="11">
        <f t="shared" si="450"/>
        <v>0</v>
      </c>
      <c r="J477" s="11">
        <f t="shared" ref="J477:K477" si="459">I477*6/100+I477</f>
        <v>0</v>
      </c>
      <c r="K477" s="11">
        <f t="shared" si="459"/>
        <v>0</v>
      </c>
    </row>
    <row r="478" spans="1:11" x14ac:dyDescent="0.25">
      <c r="A478" s="5"/>
      <c r="B478" s="6" t="s">
        <v>128</v>
      </c>
      <c r="C478" s="7"/>
      <c r="D478" s="7"/>
      <c r="E478" s="7"/>
      <c r="F478" s="7"/>
      <c r="G478" s="7"/>
      <c r="H478" s="13"/>
      <c r="I478" s="11">
        <f t="shared" si="450"/>
        <v>0</v>
      </c>
      <c r="J478" s="11">
        <f t="shared" ref="J478:K478" si="460">I478*6/100+I478</f>
        <v>0</v>
      </c>
      <c r="K478" s="11">
        <f t="shared" si="460"/>
        <v>0</v>
      </c>
    </row>
    <row r="479" spans="1:11" x14ac:dyDescent="0.25">
      <c r="A479" s="5"/>
      <c r="B479" s="6" t="s">
        <v>129</v>
      </c>
      <c r="C479" s="7"/>
      <c r="D479" s="7"/>
      <c r="E479" s="7"/>
      <c r="F479" s="7"/>
      <c r="G479" s="7"/>
      <c r="H479" s="13"/>
      <c r="I479" s="11">
        <f t="shared" si="450"/>
        <v>0</v>
      </c>
      <c r="J479" s="11">
        <f t="shared" ref="J479:K479" si="461">I479*6/100+I479</f>
        <v>0</v>
      </c>
      <c r="K479" s="11">
        <f t="shared" si="461"/>
        <v>0</v>
      </c>
    </row>
    <row r="480" spans="1:11" x14ac:dyDescent="0.25">
      <c r="A480" s="5"/>
      <c r="B480" s="6"/>
      <c r="C480" s="7"/>
      <c r="D480" s="7"/>
      <c r="E480" s="7"/>
      <c r="F480" s="7"/>
      <c r="G480" s="7"/>
      <c r="H480" s="13"/>
      <c r="I480" s="11">
        <f t="shared" si="450"/>
        <v>0</v>
      </c>
      <c r="J480" s="11">
        <f t="shared" ref="J480:K480" si="462">I480*6/100+I480</f>
        <v>0</v>
      </c>
      <c r="K480" s="11">
        <f t="shared" si="462"/>
        <v>0</v>
      </c>
    </row>
    <row r="481" spans="1:11" x14ac:dyDescent="0.25">
      <c r="A481" s="9" t="s">
        <v>1065</v>
      </c>
      <c r="B481" s="10" t="s">
        <v>130</v>
      </c>
      <c r="C481" s="11">
        <v>2670233</v>
      </c>
      <c r="D481" s="11">
        <v>236627.06</v>
      </c>
      <c r="E481" s="11">
        <v>1414932.69</v>
      </c>
      <c r="F481" s="11">
        <v>1255300.31</v>
      </c>
      <c r="G481" s="11">
        <v>52.98</v>
      </c>
      <c r="H481" s="13"/>
      <c r="I481" s="11">
        <f t="shared" si="450"/>
        <v>2670233</v>
      </c>
      <c r="J481" s="11">
        <f t="shared" ref="J481:K481" si="463">I481*6/100+I481</f>
        <v>2830446.98</v>
      </c>
      <c r="K481" s="11">
        <f t="shared" si="463"/>
        <v>3000273.7988</v>
      </c>
    </row>
    <row r="482" spans="1:11" x14ac:dyDescent="0.25">
      <c r="A482" s="9" t="s">
        <v>1066</v>
      </c>
      <c r="B482" s="10" t="s">
        <v>131</v>
      </c>
      <c r="C482" s="11">
        <v>337961</v>
      </c>
      <c r="D482" s="11">
        <v>0</v>
      </c>
      <c r="E482" s="11">
        <v>68792.92</v>
      </c>
      <c r="F482" s="11">
        <v>269168.08</v>
      </c>
      <c r="G482" s="11">
        <v>20.350000000000001</v>
      </c>
      <c r="H482" s="13"/>
      <c r="I482" s="11">
        <f t="shared" si="450"/>
        <v>337961</v>
      </c>
      <c r="J482" s="11">
        <f t="shared" ref="J482:K482" si="464">I482*6/100+I482</f>
        <v>358238.66</v>
      </c>
      <c r="K482" s="11">
        <f t="shared" si="464"/>
        <v>379732.97959999996</v>
      </c>
    </row>
    <row r="483" spans="1:11" x14ac:dyDescent="0.25">
      <c r="A483" s="9" t="s">
        <v>1067</v>
      </c>
      <c r="B483" s="10" t="s">
        <v>132</v>
      </c>
      <c r="C483" s="11">
        <v>28200</v>
      </c>
      <c r="D483" s="11">
        <v>2347.75</v>
      </c>
      <c r="E483" s="11">
        <v>14086.5</v>
      </c>
      <c r="F483" s="11">
        <v>14113.5</v>
      </c>
      <c r="G483" s="11">
        <v>49.95</v>
      </c>
      <c r="H483" s="13"/>
      <c r="I483" s="11">
        <f t="shared" si="450"/>
        <v>28200</v>
      </c>
      <c r="J483" s="11">
        <f t="shared" ref="J483:K483" si="465">I483*6/100+I483</f>
        <v>29892</v>
      </c>
      <c r="K483" s="11">
        <f t="shared" si="465"/>
        <v>31685.52</v>
      </c>
    </row>
    <row r="484" spans="1:11" x14ac:dyDescent="0.25">
      <c r="A484" s="9" t="s">
        <v>1068</v>
      </c>
      <c r="B484" s="10" t="s">
        <v>135</v>
      </c>
      <c r="C484" s="11">
        <v>87788</v>
      </c>
      <c r="D484" s="11">
        <v>0</v>
      </c>
      <c r="E484" s="11">
        <v>0</v>
      </c>
      <c r="F484" s="11">
        <v>87788</v>
      </c>
      <c r="G484" s="11">
        <v>0</v>
      </c>
      <c r="H484" s="13"/>
      <c r="I484" s="11">
        <f t="shared" si="450"/>
        <v>87788</v>
      </c>
      <c r="J484" s="11">
        <f t="shared" ref="J484:K484" si="466">I484*6/100+I484</f>
        <v>93055.28</v>
      </c>
      <c r="K484" s="11">
        <f t="shared" si="466"/>
        <v>98638.596799999999</v>
      </c>
    </row>
    <row r="485" spans="1:11" x14ac:dyDescent="0.25">
      <c r="A485" s="9" t="s">
        <v>1069</v>
      </c>
      <c r="B485" s="10" t="s">
        <v>136</v>
      </c>
      <c r="C485" s="11">
        <v>178387</v>
      </c>
      <c r="D485" s="11">
        <v>15396.31</v>
      </c>
      <c r="E485" s="11">
        <v>91725.26</v>
      </c>
      <c r="F485" s="11">
        <v>86661.74</v>
      </c>
      <c r="G485" s="11">
        <v>51.41</v>
      </c>
      <c r="H485" s="13"/>
      <c r="I485" s="11">
        <f t="shared" si="450"/>
        <v>178387</v>
      </c>
      <c r="J485" s="11">
        <f t="shared" ref="J485:K485" si="467">I485*6/100+I485</f>
        <v>189090.22</v>
      </c>
      <c r="K485" s="11">
        <f t="shared" si="467"/>
        <v>200435.63320000001</v>
      </c>
    </row>
    <row r="486" spans="1:11" x14ac:dyDescent="0.25">
      <c r="A486" s="9" t="s">
        <v>1070</v>
      </c>
      <c r="B486" s="10" t="s">
        <v>137</v>
      </c>
      <c r="C486" s="11">
        <v>231474</v>
      </c>
      <c r="D486" s="11">
        <v>0</v>
      </c>
      <c r="E486" s="11">
        <v>9715.7800000000007</v>
      </c>
      <c r="F486" s="11">
        <v>221758.22</v>
      </c>
      <c r="G486" s="11">
        <v>4.1900000000000004</v>
      </c>
      <c r="H486" s="13"/>
      <c r="I486" s="11">
        <f t="shared" si="450"/>
        <v>231474</v>
      </c>
      <c r="J486" s="11">
        <f t="shared" ref="J486:K486" si="468">I486*6/100+I486</f>
        <v>245362.44</v>
      </c>
      <c r="K486" s="11">
        <f t="shared" si="468"/>
        <v>260084.18640000001</v>
      </c>
    </row>
    <row r="487" spans="1:11" x14ac:dyDescent="0.25">
      <c r="A487" s="9" t="s">
        <v>1071</v>
      </c>
      <c r="B487" s="10" t="s">
        <v>141</v>
      </c>
      <c r="C487" s="11">
        <v>0</v>
      </c>
      <c r="D487" s="11">
        <v>1346.06</v>
      </c>
      <c r="E487" s="11">
        <v>5914.13</v>
      </c>
      <c r="F487" s="11">
        <v>-5914.13</v>
      </c>
      <c r="G487" s="11">
        <v>0</v>
      </c>
      <c r="H487" s="13"/>
      <c r="I487" s="11">
        <f t="shared" si="450"/>
        <v>0</v>
      </c>
      <c r="J487" s="11">
        <f t="shared" ref="J487:K487" si="469">I487*6/100+I487</f>
        <v>0</v>
      </c>
      <c r="K487" s="11">
        <f t="shared" si="469"/>
        <v>0</v>
      </c>
    </row>
    <row r="488" spans="1:11" x14ac:dyDescent="0.25">
      <c r="A488" s="9"/>
      <c r="B488" s="10"/>
      <c r="C488" s="11"/>
      <c r="D488" s="11"/>
      <c r="E488" s="11"/>
      <c r="F488" s="11"/>
      <c r="G488" s="11"/>
      <c r="H488" s="13"/>
      <c r="I488" s="11">
        <f t="shared" si="450"/>
        <v>0</v>
      </c>
      <c r="J488" s="11">
        <f t="shared" ref="J488:K488" si="470">I488*6/100+I488</f>
        <v>0</v>
      </c>
      <c r="K488" s="11">
        <f t="shared" si="470"/>
        <v>0</v>
      </c>
    </row>
    <row r="489" spans="1:11" x14ac:dyDescent="0.25">
      <c r="A489" s="5"/>
      <c r="B489" s="6" t="s">
        <v>143</v>
      </c>
      <c r="C489" s="7">
        <v>3534043</v>
      </c>
      <c r="D489" s="7">
        <v>255717.18</v>
      </c>
      <c r="E489" s="7">
        <v>1605167.28</v>
      </c>
      <c r="F489" s="7">
        <v>1928875.72</v>
      </c>
      <c r="G489" s="7">
        <v>45.42</v>
      </c>
      <c r="H489" s="13">
        <f>SUM(H481:H487)</f>
        <v>0</v>
      </c>
      <c r="I489" s="11">
        <f t="shared" si="450"/>
        <v>3534043</v>
      </c>
      <c r="J489" s="11">
        <f t="shared" ref="J489:K489" si="471">I489*6/100+I489</f>
        <v>3746085.58</v>
      </c>
      <c r="K489" s="11">
        <f t="shared" si="471"/>
        <v>3970850.7148000002</v>
      </c>
    </row>
    <row r="490" spans="1:11" x14ac:dyDescent="0.25">
      <c r="A490" s="5"/>
      <c r="B490" s="6"/>
      <c r="C490" s="7"/>
      <c r="D490" s="7"/>
      <c r="E490" s="7"/>
      <c r="F490" s="7"/>
      <c r="G490" s="7"/>
      <c r="H490" s="13"/>
      <c r="I490" s="11">
        <f t="shared" si="450"/>
        <v>0</v>
      </c>
      <c r="J490" s="11">
        <f t="shared" ref="J490:K490" si="472">I490*6/100+I490</f>
        <v>0</v>
      </c>
      <c r="K490" s="11">
        <f t="shared" si="472"/>
        <v>0</v>
      </c>
    </row>
    <row r="491" spans="1:11" x14ac:dyDescent="0.25">
      <c r="A491" s="5"/>
      <c r="B491" s="6" t="s">
        <v>144</v>
      </c>
      <c r="C491" s="7"/>
      <c r="D491" s="7"/>
      <c r="E491" s="7"/>
      <c r="F491" s="7"/>
      <c r="G491" s="7"/>
      <c r="H491" s="13"/>
      <c r="I491" s="11">
        <f t="shared" si="450"/>
        <v>0</v>
      </c>
      <c r="J491" s="11">
        <f t="shared" ref="J491:K491" si="473">I491*6/100+I491</f>
        <v>0</v>
      </c>
      <c r="K491" s="11">
        <f t="shared" si="473"/>
        <v>0</v>
      </c>
    </row>
    <row r="492" spans="1:11" x14ac:dyDescent="0.25">
      <c r="A492" s="9"/>
      <c r="B492" s="10"/>
      <c r="C492" s="11"/>
      <c r="D492" s="11"/>
      <c r="E492" s="11"/>
      <c r="F492" s="11"/>
      <c r="G492" s="11"/>
      <c r="H492" s="13"/>
      <c r="I492" s="11">
        <f t="shared" si="450"/>
        <v>0</v>
      </c>
      <c r="J492" s="11">
        <f t="shared" ref="J492:K492" si="474">I492*6/100+I492</f>
        <v>0</v>
      </c>
      <c r="K492" s="11">
        <f t="shared" si="474"/>
        <v>0</v>
      </c>
    </row>
    <row r="493" spans="1:11" x14ac:dyDescent="0.25">
      <c r="A493" s="9" t="s">
        <v>1072</v>
      </c>
      <c r="B493" s="10" t="s">
        <v>145</v>
      </c>
      <c r="C493" s="11">
        <v>1066</v>
      </c>
      <c r="D493" s="11">
        <v>122.5</v>
      </c>
      <c r="E493" s="11">
        <v>735</v>
      </c>
      <c r="F493" s="11">
        <v>331</v>
      </c>
      <c r="G493" s="11">
        <v>68.94</v>
      </c>
      <c r="H493" s="13"/>
      <c r="I493" s="11">
        <f t="shared" si="450"/>
        <v>1066</v>
      </c>
      <c r="J493" s="11">
        <f t="shared" ref="J493:K493" si="475">I493*6/100+I493</f>
        <v>1129.96</v>
      </c>
      <c r="K493" s="11">
        <f t="shared" si="475"/>
        <v>1197.7576000000001</v>
      </c>
    </row>
    <row r="494" spans="1:11" x14ac:dyDescent="0.25">
      <c r="A494" s="9" t="s">
        <v>1073</v>
      </c>
      <c r="B494" s="10" t="s">
        <v>146</v>
      </c>
      <c r="C494" s="11">
        <v>268763</v>
      </c>
      <c r="D494" s="11">
        <v>16407</v>
      </c>
      <c r="E494" s="11">
        <v>108606</v>
      </c>
      <c r="F494" s="11">
        <v>160157</v>
      </c>
      <c r="G494" s="11">
        <v>40.4</v>
      </c>
      <c r="H494" s="13"/>
      <c r="I494" s="11">
        <f t="shared" si="450"/>
        <v>268763</v>
      </c>
      <c r="J494" s="11">
        <f t="shared" ref="J494:K494" si="476">I494*6/100+I494</f>
        <v>284888.78000000003</v>
      </c>
      <c r="K494" s="11">
        <f t="shared" si="476"/>
        <v>301982.10680000001</v>
      </c>
    </row>
    <row r="495" spans="1:11" x14ac:dyDescent="0.25">
      <c r="A495" s="9" t="s">
        <v>1074</v>
      </c>
      <c r="B495" s="10" t="s">
        <v>147</v>
      </c>
      <c r="C495" s="11">
        <v>587451</v>
      </c>
      <c r="D495" s="11">
        <v>49594.55</v>
      </c>
      <c r="E495" s="11">
        <v>296609.23</v>
      </c>
      <c r="F495" s="11">
        <v>290841.77</v>
      </c>
      <c r="G495" s="11">
        <v>50.49</v>
      </c>
      <c r="H495" s="13"/>
      <c r="I495" s="11">
        <f t="shared" si="450"/>
        <v>587451</v>
      </c>
      <c r="J495" s="11">
        <f t="shared" ref="J495:K495" si="477">I495*6/100+I495</f>
        <v>622698.06000000006</v>
      </c>
      <c r="K495" s="11">
        <f t="shared" si="477"/>
        <v>660059.94360000012</v>
      </c>
    </row>
    <row r="496" spans="1:11" x14ac:dyDescent="0.25">
      <c r="A496" s="9" t="s">
        <v>1075</v>
      </c>
      <c r="B496" s="10" t="s">
        <v>148</v>
      </c>
      <c r="C496" s="11">
        <v>19102</v>
      </c>
      <c r="D496" s="11">
        <v>2082.08</v>
      </c>
      <c r="E496" s="11">
        <v>12479.46</v>
      </c>
      <c r="F496" s="11">
        <v>6622.54</v>
      </c>
      <c r="G496" s="11">
        <v>65.33</v>
      </c>
      <c r="H496" s="13"/>
      <c r="I496" s="11">
        <f t="shared" si="450"/>
        <v>19102</v>
      </c>
      <c r="J496" s="11">
        <f t="shared" ref="J496:K496" si="478">I496*6/100+I496</f>
        <v>20248.12</v>
      </c>
      <c r="K496" s="11">
        <f t="shared" si="478"/>
        <v>21463.0072</v>
      </c>
    </row>
    <row r="497" spans="1:11" x14ac:dyDescent="0.25">
      <c r="A497" s="9"/>
      <c r="B497" s="10"/>
      <c r="C497" s="11"/>
      <c r="D497" s="11"/>
      <c r="E497" s="11"/>
      <c r="F497" s="11"/>
      <c r="G497" s="11"/>
      <c r="H497" s="13"/>
      <c r="I497" s="11">
        <f t="shared" si="450"/>
        <v>0</v>
      </c>
      <c r="J497" s="11">
        <f t="shared" ref="J497:K497" si="479">I497*6/100+I497</f>
        <v>0</v>
      </c>
      <c r="K497" s="11">
        <f t="shared" si="479"/>
        <v>0</v>
      </c>
    </row>
    <row r="498" spans="1:11" x14ac:dyDescent="0.25">
      <c r="A498" s="5"/>
      <c r="B498" s="6" t="s">
        <v>149</v>
      </c>
      <c r="C498" s="7">
        <v>876382</v>
      </c>
      <c r="D498" s="7">
        <v>68206.13</v>
      </c>
      <c r="E498" s="7">
        <v>418429.69</v>
      </c>
      <c r="F498" s="7">
        <v>457952.31</v>
      </c>
      <c r="G498" s="7">
        <v>47.74</v>
      </c>
      <c r="H498" s="13">
        <f>SUM(H493:H496)</f>
        <v>0</v>
      </c>
      <c r="I498" s="11">
        <f t="shared" si="450"/>
        <v>876382</v>
      </c>
      <c r="J498" s="11">
        <f t="shared" ref="J498:K498" si="480">I498*6/100+I498</f>
        <v>928964.92</v>
      </c>
      <c r="K498" s="11">
        <f t="shared" si="480"/>
        <v>984702.81520000007</v>
      </c>
    </row>
    <row r="499" spans="1:11" x14ac:dyDescent="0.25">
      <c r="A499" s="5"/>
      <c r="B499" s="6"/>
      <c r="C499" s="7"/>
      <c r="D499" s="7"/>
      <c r="E499" s="7"/>
      <c r="F499" s="7"/>
      <c r="G499" s="7"/>
      <c r="H499" s="13"/>
      <c r="I499" s="11">
        <f t="shared" si="450"/>
        <v>0</v>
      </c>
      <c r="J499" s="11">
        <f t="shared" ref="J499:K499" si="481">I499*6/100+I499</f>
        <v>0</v>
      </c>
      <c r="K499" s="11">
        <f t="shared" si="481"/>
        <v>0</v>
      </c>
    </row>
    <row r="500" spans="1:11" x14ac:dyDescent="0.25">
      <c r="A500" s="5"/>
      <c r="B500" s="6" t="s">
        <v>150</v>
      </c>
      <c r="C500" s="7"/>
      <c r="D500" s="7"/>
      <c r="E500" s="7"/>
      <c r="F500" s="7"/>
      <c r="G500" s="7"/>
      <c r="H500" s="13"/>
      <c r="I500" s="11">
        <f t="shared" si="450"/>
        <v>0</v>
      </c>
      <c r="J500" s="11">
        <f t="shared" ref="J500:K500" si="482">I500*6/100+I500</f>
        <v>0</v>
      </c>
      <c r="K500" s="11">
        <f t="shared" si="482"/>
        <v>0</v>
      </c>
    </row>
    <row r="501" spans="1:11" x14ac:dyDescent="0.25">
      <c r="A501" s="5"/>
      <c r="B501" s="6"/>
      <c r="C501" s="7"/>
      <c r="D501" s="7"/>
      <c r="E501" s="7"/>
      <c r="F501" s="7"/>
      <c r="G501" s="7"/>
      <c r="H501" s="13"/>
      <c r="I501" s="11">
        <f t="shared" si="450"/>
        <v>0</v>
      </c>
      <c r="J501" s="11">
        <f t="shared" ref="J501:K501" si="483">I501*6/100+I501</f>
        <v>0</v>
      </c>
      <c r="K501" s="11">
        <f t="shared" si="483"/>
        <v>0</v>
      </c>
    </row>
    <row r="502" spans="1:11" x14ac:dyDescent="0.25">
      <c r="A502" s="9" t="s">
        <v>1076</v>
      </c>
      <c r="B502" s="10" t="s">
        <v>151</v>
      </c>
      <c r="C502" s="11">
        <v>53405</v>
      </c>
      <c r="D502" s="11">
        <v>0</v>
      </c>
      <c r="E502" s="11">
        <v>0</v>
      </c>
      <c r="F502" s="11">
        <v>53405</v>
      </c>
      <c r="G502" s="11">
        <v>0</v>
      </c>
      <c r="H502" s="13"/>
      <c r="I502" s="11">
        <f t="shared" si="450"/>
        <v>53405</v>
      </c>
      <c r="J502" s="11">
        <f t="shared" ref="J502:K502" si="484">I502*6/100+I502</f>
        <v>56609.3</v>
      </c>
      <c r="K502" s="11">
        <f t="shared" si="484"/>
        <v>60005.858</v>
      </c>
    </row>
    <row r="503" spans="1:11" x14ac:dyDescent="0.25">
      <c r="A503" s="9" t="s">
        <v>1077</v>
      </c>
      <c r="B503" s="10" t="s">
        <v>152</v>
      </c>
      <c r="C503" s="11">
        <v>69169</v>
      </c>
      <c r="D503" s="11">
        <v>0</v>
      </c>
      <c r="E503" s="11">
        <v>0</v>
      </c>
      <c r="F503" s="11">
        <v>69169</v>
      </c>
      <c r="G503" s="11">
        <v>0</v>
      </c>
      <c r="H503" s="13"/>
      <c r="I503" s="11">
        <f t="shared" si="450"/>
        <v>69169</v>
      </c>
      <c r="J503" s="11">
        <f t="shared" ref="J503:K503" si="485">I503*6/100+I503</f>
        <v>73319.14</v>
      </c>
      <c r="K503" s="11">
        <f t="shared" si="485"/>
        <v>77718.288400000005</v>
      </c>
    </row>
    <row r="504" spans="1:11" x14ac:dyDescent="0.25">
      <c r="A504" s="9" t="s">
        <v>1078</v>
      </c>
      <c r="B504" s="10" t="s">
        <v>153</v>
      </c>
      <c r="C504" s="11">
        <v>37727</v>
      </c>
      <c r="D504" s="11">
        <v>0</v>
      </c>
      <c r="E504" s="11">
        <v>0</v>
      </c>
      <c r="F504" s="11">
        <v>37727</v>
      </c>
      <c r="G504" s="11">
        <v>0</v>
      </c>
      <c r="H504" s="13"/>
      <c r="I504" s="11">
        <f t="shared" si="450"/>
        <v>37727</v>
      </c>
      <c r="J504" s="11">
        <f t="shared" ref="J504:K504" si="486">I504*6/100+I504</f>
        <v>39990.620000000003</v>
      </c>
      <c r="K504" s="11">
        <f t="shared" si="486"/>
        <v>42390.057200000003</v>
      </c>
    </row>
    <row r="505" spans="1:11" x14ac:dyDescent="0.25">
      <c r="A505" s="9"/>
      <c r="B505" s="10"/>
      <c r="C505" s="11"/>
      <c r="D505" s="11"/>
      <c r="E505" s="11"/>
      <c r="F505" s="11"/>
      <c r="G505" s="11"/>
      <c r="H505" s="13"/>
      <c r="I505" s="11">
        <f t="shared" si="450"/>
        <v>0</v>
      </c>
      <c r="J505" s="11">
        <f t="shared" ref="J505:K505" si="487">I505*6/100+I505</f>
        <v>0</v>
      </c>
      <c r="K505" s="11">
        <f t="shared" si="487"/>
        <v>0</v>
      </c>
    </row>
    <row r="506" spans="1:11" x14ac:dyDescent="0.25">
      <c r="A506" s="5"/>
      <c r="B506" s="6" t="s">
        <v>154</v>
      </c>
      <c r="C506" s="7">
        <v>160301</v>
      </c>
      <c r="D506" s="7">
        <v>0</v>
      </c>
      <c r="E506" s="7">
        <v>0</v>
      </c>
      <c r="F506" s="7">
        <v>160301</v>
      </c>
      <c r="G506" s="7">
        <v>0</v>
      </c>
      <c r="H506" s="13">
        <f>SUM(H502:H504)</f>
        <v>0</v>
      </c>
      <c r="I506" s="11">
        <f t="shared" si="450"/>
        <v>160301</v>
      </c>
      <c r="J506" s="11">
        <f t="shared" ref="J506:K506" si="488">I506*6/100+I506</f>
        <v>169919.06</v>
      </c>
      <c r="K506" s="11">
        <f t="shared" si="488"/>
        <v>180114.20360000001</v>
      </c>
    </row>
    <row r="507" spans="1:11" x14ac:dyDescent="0.25">
      <c r="A507" s="5"/>
      <c r="B507" s="6"/>
      <c r="C507" s="7"/>
      <c r="D507" s="7"/>
      <c r="E507" s="7"/>
      <c r="F507" s="7"/>
      <c r="G507" s="7"/>
      <c r="H507" s="13"/>
      <c r="I507" s="11">
        <f t="shared" si="450"/>
        <v>0</v>
      </c>
      <c r="J507" s="11">
        <f t="shared" ref="J507:K507" si="489">I507*6/100+I507</f>
        <v>0</v>
      </c>
      <c r="K507" s="11">
        <f t="shared" si="489"/>
        <v>0</v>
      </c>
    </row>
    <row r="508" spans="1:11" x14ac:dyDescent="0.25">
      <c r="A508" s="5"/>
      <c r="B508" s="6" t="s">
        <v>155</v>
      </c>
      <c r="C508" s="7">
        <v>4570726</v>
      </c>
      <c r="D508" s="7">
        <v>323923.31</v>
      </c>
      <c r="E508" s="7">
        <v>2023596.97</v>
      </c>
      <c r="F508" s="7">
        <v>2547129.0299999998</v>
      </c>
      <c r="G508" s="7">
        <v>44.27</v>
      </c>
      <c r="H508" s="13">
        <f>H489+H498+H506</f>
        <v>0</v>
      </c>
      <c r="I508" s="11">
        <f t="shared" si="450"/>
        <v>4570726</v>
      </c>
      <c r="J508" s="11">
        <f t="shared" ref="J508:K508" si="490">I508*6/100+I508</f>
        <v>4844969.5599999996</v>
      </c>
      <c r="K508" s="11">
        <f t="shared" si="490"/>
        <v>5135667.7335999999</v>
      </c>
    </row>
    <row r="509" spans="1:11" x14ac:dyDescent="0.25">
      <c r="A509" s="5"/>
      <c r="B509" s="6"/>
      <c r="C509" s="7"/>
      <c r="D509" s="7"/>
      <c r="E509" s="7"/>
      <c r="F509" s="7"/>
      <c r="G509" s="7"/>
      <c r="H509" s="13"/>
      <c r="I509" s="11">
        <f t="shared" si="450"/>
        <v>0</v>
      </c>
      <c r="J509" s="11">
        <f t="shared" ref="J509:K509" si="491">I509*6/100+I509</f>
        <v>0</v>
      </c>
      <c r="K509" s="11">
        <f t="shared" si="491"/>
        <v>0</v>
      </c>
    </row>
    <row r="510" spans="1:11" x14ac:dyDescent="0.25">
      <c r="A510" s="5"/>
      <c r="B510" s="6" t="s">
        <v>156</v>
      </c>
      <c r="C510" s="7">
        <v>4570726</v>
      </c>
      <c r="D510" s="7">
        <v>323923.31</v>
      </c>
      <c r="E510" s="7">
        <v>2023596.97</v>
      </c>
      <c r="F510" s="7">
        <v>2547129.0299999998</v>
      </c>
      <c r="G510" s="7">
        <v>44.27</v>
      </c>
      <c r="H510" s="13">
        <f>H508</f>
        <v>0</v>
      </c>
      <c r="I510" s="11">
        <f t="shared" si="450"/>
        <v>4570726</v>
      </c>
      <c r="J510" s="11">
        <f t="shared" ref="J510:K510" si="492">I510*6/100+I510</f>
        <v>4844969.5599999996</v>
      </c>
      <c r="K510" s="11">
        <f t="shared" si="492"/>
        <v>5135667.7335999999</v>
      </c>
    </row>
    <row r="511" spans="1:11" x14ac:dyDescent="0.25">
      <c r="A511" s="5"/>
      <c r="B511" s="6"/>
      <c r="C511" s="7"/>
      <c r="D511" s="7"/>
      <c r="E511" s="7"/>
      <c r="F511" s="7"/>
      <c r="G511" s="7"/>
      <c r="H511" s="13"/>
      <c r="I511" s="11">
        <f t="shared" si="450"/>
        <v>0</v>
      </c>
      <c r="J511" s="11">
        <f t="shared" ref="J511:K511" si="493">I511*6/100+I511</f>
        <v>0</v>
      </c>
      <c r="K511" s="11">
        <f t="shared" si="493"/>
        <v>0</v>
      </c>
    </row>
    <row r="512" spans="1:11" x14ac:dyDescent="0.25">
      <c r="A512" s="5"/>
      <c r="B512" s="6" t="s">
        <v>186</v>
      </c>
      <c r="C512" s="7"/>
      <c r="D512" s="7"/>
      <c r="E512" s="7"/>
      <c r="F512" s="7"/>
      <c r="G512" s="7"/>
      <c r="H512" s="13"/>
      <c r="I512" s="11">
        <f t="shared" si="450"/>
        <v>0</v>
      </c>
      <c r="J512" s="11">
        <f t="shared" ref="J512:K512" si="494">I512*6/100+I512</f>
        <v>0</v>
      </c>
      <c r="K512" s="11">
        <f t="shared" si="494"/>
        <v>0</v>
      </c>
    </row>
    <row r="513" spans="1:11" x14ac:dyDescent="0.25">
      <c r="A513" s="5"/>
      <c r="B513" s="6" t="s">
        <v>187</v>
      </c>
      <c r="C513" s="7"/>
      <c r="D513" s="7"/>
      <c r="E513" s="7"/>
      <c r="F513" s="7"/>
      <c r="G513" s="7"/>
      <c r="H513" s="13"/>
      <c r="I513" s="11">
        <f t="shared" si="450"/>
        <v>0</v>
      </c>
      <c r="J513" s="11">
        <f t="shared" ref="J513:K513" si="495">I513*6/100+I513</f>
        <v>0</v>
      </c>
      <c r="K513" s="11">
        <f t="shared" si="495"/>
        <v>0</v>
      </c>
    </row>
    <row r="514" spans="1:11" x14ac:dyDescent="0.25">
      <c r="A514" s="5"/>
      <c r="B514" s="6" t="s">
        <v>197</v>
      </c>
      <c r="C514" s="7"/>
      <c r="D514" s="7"/>
      <c r="E514" s="7"/>
      <c r="F514" s="7"/>
      <c r="G514" s="7"/>
      <c r="H514" s="13"/>
      <c r="I514" s="11">
        <f t="shared" si="450"/>
        <v>0</v>
      </c>
      <c r="J514" s="11">
        <f t="shared" ref="J514:K514" si="496">I514*6/100+I514</f>
        <v>0</v>
      </c>
      <c r="K514" s="11">
        <f t="shared" si="496"/>
        <v>0</v>
      </c>
    </row>
    <row r="515" spans="1:11" x14ac:dyDescent="0.25">
      <c r="A515" s="9"/>
      <c r="B515" s="10"/>
      <c r="C515" s="11"/>
      <c r="D515" s="11"/>
      <c r="E515" s="11"/>
      <c r="F515" s="11"/>
      <c r="G515" s="11"/>
      <c r="H515" s="13"/>
      <c r="I515" s="11">
        <f t="shared" si="450"/>
        <v>0</v>
      </c>
      <c r="J515" s="11">
        <f t="shared" ref="J515:K515" si="497">I515*6/100+I515</f>
        <v>0</v>
      </c>
      <c r="K515" s="11">
        <f t="shared" si="497"/>
        <v>0</v>
      </c>
    </row>
    <row r="516" spans="1:11" x14ac:dyDescent="0.25">
      <c r="A516" s="9" t="s">
        <v>1079</v>
      </c>
      <c r="B516" s="10" t="s">
        <v>200</v>
      </c>
      <c r="C516" s="11">
        <v>550000</v>
      </c>
      <c r="D516" s="11">
        <v>0</v>
      </c>
      <c r="E516" s="11">
        <v>0</v>
      </c>
      <c r="F516" s="11">
        <v>550000</v>
      </c>
      <c r="G516" s="11">
        <v>0</v>
      </c>
      <c r="H516" s="13"/>
      <c r="I516" s="11">
        <f t="shared" si="450"/>
        <v>550000</v>
      </c>
      <c r="J516" s="11">
        <v>0</v>
      </c>
      <c r="K516" s="11">
        <f t="shared" ref="K516" si="498">J516*6/100+J516</f>
        <v>0</v>
      </c>
    </row>
    <row r="517" spans="1:11" s="18" customFormat="1" x14ac:dyDescent="0.25">
      <c r="A517" s="15" t="s">
        <v>1249</v>
      </c>
      <c r="B517" s="16" t="s">
        <v>1248</v>
      </c>
      <c r="C517" s="17"/>
      <c r="D517" s="17"/>
      <c r="E517" s="17"/>
      <c r="F517" s="17"/>
      <c r="G517" s="17"/>
      <c r="H517" s="19">
        <v>391230</v>
      </c>
      <c r="I517" s="11">
        <f t="shared" si="450"/>
        <v>391230</v>
      </c>
      <c r="J517" s="11">
        <f t="shared" ref="J517:K517" si="499">I517*6/100+I517</f>
        <v>414703.8</v>
      </c>
      <c r="K517" s="11">
        <f t="shared" si="499"/>
        <v>439586.02799999999</v>
      </c>
    </row>
    <row r="518" spans="1:11" x14ac:dyDescent="0.25">
      <c r="A518" s="9"/>
      <c r="B518" s="10"/>
      <c r="C518" s="11"/>
      <c r="D518" s="11"/>
      <c r="E518" s="11"/>
      <c r="F518" s="11"/>
      <c r="G518" s="11"/>
      <c r="H518" s="13"/>
      <c r="I518" s="11">
        <f t="shared" si="450"/>
        <v>0</v>
      </c>
      <c r="J518" s="11">
        <f t="shared" ref="J518:K518" si="500">I518*6/100+I518</f>
        <v>0</v>
      </c>
      <c r="K518" s="11">
        <f t="shared" si="500"/>
        <v>0</v>
      </c>
    </row>
    <row r="519" spans="1:11" x14ac:dyDescent="0.25">
      <c r="A519" s="5"/>
      <c r="B519" s="6" t="s">
        <v>204</v>
      </c>
      <c r="C519" s="7">
        <v>550000</v>
      </c>
      <c r="D519" s="7">
        <v>0</v>
      </c>
      <c r="E519" s="7">
        <v>0</v>
      </c>
      <c r="F519" s="7">
        <v>550000</v>
      </c>
      <c r="G519" s="7">
        <v>0</v>
      </c>
      <c r="H519" s="13">
        <f>SUM(H516:H517)</f>
        <v>391230</v>
      </c>
      <c r="I519" s="11">
        <f t="shared" si="450"/>
        <v>941230</v>
      </c>
      <c r="J519" s="11">
        <f>SUM(J516:J517)</f>
        <v>414703.8</v>
      </c>
      <c r="K519" s="11">
        <f>SUM(K516:K517)</f>
        <v>439586.02799999999</v>
      </c>
    </row>
    <row r="520" spans="1:11" x14ac:dyDescent="0.25">
      <c r="A520" s="5"/>
      <c r="B520" s="6"/>
      <c r="C520" s="7"/>
      <c r="D520" s="7"/>
      <c r="E520" s="7"/>
      <c r="F520" s="7"/>
      <c r="G520" s="7"/>
      <c r="H520" s="13"/>
      <c r="I520" s="11">
        <f t="shared" si="450"/>
        <v>0</v>
      </c>
      <c r="J520" s="11">
        <f t="shared" ref="J520:K520" si="501">I520*6/100+I520</f>
        <v>0</v>
      </c>
      <c r="K520" s="11">
        <f t="shared" si="501"/>
        <v>0</v>
      </c>
    </row>
    <row r="521" spans="1:11" x14ac:dyDescent="0.25">
      <c r="A521" s="5"/>
      <c r="B521" s="6" t="s">
        <v>217</v>
      </c>
      <c r="C521" s="7">
        <v>550000</v>
      </c>
      <c r="D521" s="7">
        <v>0</v>
      </c>
      <c r="E521" s="7">
        <v>0</v>
      </c>
      <c r="F521" s="7">
        <v>550000</v>
      </c>
      <c r="G521" s="7">
        <v>0</v>
      </c>
      <c r="H521" s="13">
        <f>H519</f>
        <v>391230</v>
      </c>
      <c r="I521" s="11">
        <f t="shared" si="450"/>
        <v>941230</v>
      </c>
      <c r="J521" s="11">
        <f>J519</f>
        <v>414703.8</v>
      </c>
      <c r="K521" s="11">
        <f>K519</f>
        <v>439586.02799999999</v>
      </c>
    </row>
    <row r="522" spans="1:11" x14ac:dyDescent="0.25">
      <c r="A522" s="9"/>
      <c r="B522" s="10"/>
      <c r="C522" s="11"/>
      <c r="D522" s="11"/>
      <c r="E522" s="11"/>
      <c r="F522" s="11"/>
      <c r="G522" s="11"/>
      <c r="H522" s="13"/>
      <c r="I522" s="11">
        <f t="shared" si="450"/>
        <v>0</v>
      </c>
      <c r="J522" s="11">
        <f t="shared" ref="J522:K522" si="502">I522*6/100+I522</f>
        <v>0</v>
      </c>
      <c r="K522" s="11">
        <f t="shared" si="502"/>
        <v>0</v>
      </c>
    </row>
    <row r="523" spans="1:11" x14ac:dyDescent="0.25">
      <c r="A523" s="9" t="s">
        <v>1080</v>
      </c>
      <c r="B523" s="10" t="s">
        <v>223</v>
      </c>
      <c r="C523" s="11">
        <v>1101000</v>
      </c>
      <c r="D523" s="11">
        <v>-227945</v>
      </c>
      <c r="E523" s="11">
        <v>470675</v>
      </c>
      <c r="F523" s="11">
        <v>630325</v>
      </c>
      <c r="G523" s="11">
        <v>42.74</v>
      </c>
      <c r="H523" s="13"/>
      <c r="I523" s="11">
        <f t="shared" si="450"/>
        <v>1101000</v>
      </c>
      <c r="J523" s="11">
        <v>0</v>
      </c>
      <c r="K523" s="11">
        <v>0</v>
      </c>
    </row>
    <row r="524" spans="1:11" x14ac:dyDescent="0.25">
      <c r="A524" s="9" t="s">
        <v>1081</v>
      </c>
      <c r="B524" s="10" t="s">
        <v>233</v>
      </c>
      <c r="C524" s="11">
        <v>39213</v>
      </c>
      <c r="D524" s="11">
        <v>0</v>
      </c>
      <c r="E524" s="11">
        <v>27934.78</v>
      </c>
      <c r="F524" s="11">
        <v>11278.22</v>
      </c>
      <c r="G524" s="11">
        <v>71.23</v>
      </c>
      <c r="H524" s="13"/>
      <c r="I524" s="11">
        <f t="shared" si="450"/>
        <v>39213</v>
      </c>
      <c r="J524" s="11">
        <f t="shared" ref="J524:K524" si="503">I524*6/100+I524</f>
        <v>41565.78</v>
      </c>
      <c r="K524" s="11">
        <f t="shared" si="503"/>
        <v>44059.726799999997</v>
      </c>
    </row>
    <row r="525" spans="1:11" x14ac:dyDescent="0.25">
      <c r="A525" s="9" t="s">
        <v>1082</v>
      </c>
      <c r="B525" s="10" t="s">
        <v>233</v>
      </c>
      <c r="C525" s="11">
        <v>39213</v>
      </c>
      <c r="D525" s="11">
        <v>0</v>
      </c>
      <c r="E525" s="11">
        <v>32295.19</v>
      </c>
      <c r="F525" s="11">
        <v>6917.81</v>
      </c>
      <c r="G525" s="11">
        <v>82.35</v>
      </c>
      <c r="H525" s="13"/>
      <c r="I525" s="11">
        <f t="shared" si="450"/>
        <v>39213</v>
      </c>
      <c r="J525" s="11">
        <f t="shared" ref="J525:K525" si="504">I525*6/100+I525</f>
        <v>41565.78</v>
      </c>
      <c r="K525" s="11">
        <f t="shared" si="504"/>
        <v>44059.726799999997</v>
      </c>
    </row>
    <row r="526" spans="1:11" x14ac:dyDescent="0.25">
      <c r="A526" s="9" t="s">
        <v>1083</v>
      </c>
      <c r="B526" s="10" t="s">
        <v>243</v>
      </c>
      <c r="C526" s="11">
        <v>0</v>
      </c>
      <c r="D526" s="11">
        <v>2534.11</v>
      </c>
      <c r="E526" s="11">
        <v>16163.88</v>
      </c>
      <c r="F526" s="11">
        <v>-16163.88</v>
      </c>
      <c r="G526" s="11">
        <v>0</v>
      </c>
      <c r="H526" s="13"/>
      <c r="I526" s="11">
        <f t="shared" si="450"/>
        <v>0</v>
      </c>
      <c r="J526" s="11">
        <f t="shared" ref="J526:K526" si="505">I526*6/100+I526</f>
        <v>0</v>
      </c>
      <c r="K526" s="11">
        <f t="shared" si="505"/>
        <v>0</v>
      </c>
    </row>
    <row r="527" spans="1:11" x14ac:dyDescent="0.25">
      <c r="A527" s="9" t="s">
        <v>1084</v>
      </c>
      <c r="B527" s="10" t="s">
        <v>244</v>
      </c>
      <c r="C527" s="11">
        <v>0</v>
      </c>
      <c r="D527" s="11">
        <v>3973.33</v>
      </c>
      <c r="E527" s="11">
        <v>47139.01</v>
      </c>
      <c r="F527" s="11">
        <v>-47139.01</v>
      </c>
      <c r="G527" s="11">
        <v>0</v>
      </c>
      <c r="H527" s="13"/>
      <c r="I527" s="11">
        <f t="shared" si="450"/>
        <v>0</v>
      </c>
      <c r="J527" s="11">
        <f t="shared" ref="J527:K527" si="506">I527*6/100+I527</f>
        <v>0</v>
      </c>
      <c r="K527" s="11">
        <f t="shared" si="506"/>
        <v>0</v>
      </c>
    </row>
    <row r="528" spans="1:11" x14ac:dyDescent="0.25">
      <c r="A528" s="9"/>
      <c r="B528" s="10"/>
      <c r="C528" s="11"/>
      <c r="D528" s="11"/>
      <c r="E528" s="11"/>
      <c r="F528" s="11"/>
      <c r="G528" s="11"/>
      <c r="H528" s="13"/>
      <c r="I528" s="11">
        <f t="shared" si="450"/>
        <v>0</v>
      </c>
      <c r="J528" s="11">
        <f t="shared" ref="J528:K528" si="507">I528*6/100+I528</f>
        <v>0</v>
      </c>
      <c r="K528" s="11">
        <f t="shared" si="507"/>
        <v>0</v>
      </c>
    </row>
    <row r="529" spans="1:11" x14ac:dyDescent="0.25">
      <c r="A529" s="5"/>
      <c r="B529" s="6" t="s">
        <v>250</v>
      </c>
      <c r="C529" s="7">
        <v>1179426</v>
      </c>
      <c r="D529" s="7">
        <v>-221437.56</v>
      </c>
      <c r="E529" s="7">
        <v>594207.86</v>
      </c>
      <c r="F529" s="7">
        <v>585218.14</v>
      </c>
      <c r="G529" s="7">
        <v>50.38</v>
      </c>
      <c r="H529" s="13">
        <f>SUM(H523:H527)</f>
        <v>0</v>
      </c>
      <c r="I529" s="11">
        <f t="shared" si="450"/>
        <v>1179426</v>
      </c>
      <c r="J529" s="11">
        <f>SUM(J523:J527)</f>
        <v>83131.56</v>
      </c>
      <c r="K529" s="11">
        <f>SUM(K523:K527)</f>
        <v>88119.453599999993</v>
      </c>
    </row>
    <row r="530" spans="1:11" x14ac:dyDescent="0.25">
      <c r="A530" s="9"/>
      <c r="B530" s="10"/>
      <c r="C530" s="11"/>
      <c r="D530" s="11"/>
      <c r="E530" s="11"/>
      <c r="F530" s="11"/>
      <c r="G530" s="11"/>
      <c r="H530" s="13"/>
      <c r="I530" s="11">
        <f t="shared" si="450"/>
        <v>0</v>
      </c>
      <c r="J530" s="11">
        <f t="shared" ref="J530:K530" si="508">I530*6/100+I530</f>
        <v>0</v>
      </c>
      <c r="K530" s="11">
        <f t="shared" si="508"/>
        <v>0</v>
      </c>
    </row>
    <row r="531" spans="1:11" x14ac:dyDescent="0.25">
      <c r="A531" s="5"/>
      <c r="B531" s="6" t="s">
        <v>281</v>
      </c>
      <c r="C531" s="7">
        <v>6300152</v>
      </c>
      <c r="D531" s="7">
        <v>102485.75</v>
      </c>
      <c r="E531" s="7">
        <v>2617804.83</v>
      </c>
      <c r="F531" s="7">
        <v>3682347.17</v>
      </c>
      <c r="G531" s="7">
        <v>41.55</v>
      </c>
      <c r="H531" s="13">
        <f>H510+H521+H529</f>
        <v>391230</v>
      </c>
      <c r="I531" s="11">
        <f t="shared" si="450"/>
        <v>6691382</v>
      </c>
      <c r="J531" s="11">
        <f>J510+J521+J529</f>
        <v>5342804.919999999</v>
      </c>
      <c r="K531" s="11">
        <f>K510+K521+K529</f>
        <v>5663373.2151999995</v>
      </c>
    </row>
    <row r="532" spans="1:11" x14ac:dyDescent="0.25">
      <c r="A532" s="9"/>
      <c r="B532" s="10"/>
      <c r="C532" s="11"/>
      <c r="D532" s="11"/>
      <c r="E532" s="11"/>
      <c r="F532" s="11"/>
      <c r="G532" s="11"/>
      <c r="H532" s="13"/>
      <c r="I532" s="11">
        <f t="shared" si="450"/>
        <v>0</v>
      </c>
      <c r="J532" s="11">
        <f t="shared" ref="J532:K532" si="509">I532*6/100+I532</f>
        <v>0</v>
      </c>
      <c r="K532" s="11">
        <f t="shared" si="509"/>
        <v>0</v>
      </c>
    </row>
  </sheetData>
  <autoFilter ref="A1:K532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Executive Summary</vt:lpstr>
      <vt:lpstr>Summary</vt:lpstr>
      <vt:lpstr>All Deptment</vt:lpstr>
      <vt:lpstr>municipal manager</vt:lpstr>
      <vt:lpstr>corporate</vt:lpstr>
      <vt:lpstr>ledp</vt:lpstr>
      <vt:lpstr>mayors</vt:lpstr>
      <vt:lpstr>budget and treasury</vt:lpstr>
      <vt:lpstr>community services</vt:lpstr>
      <vt:lpstr>technical services</vt:lpstr>
      <vt:lpstr>'All Deptment'!Print_Titles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mamabolomp</dc:creator>
  <cp:lastModifiedBy>Portia Mamabolo</cp:lastModifiedBy>
  <cp:lastPrinted>2019-02-27T09:32:53Z</cp:lastPrinted>
  <dcterms:created xsi:type="dcterms:W3CDTF">2019-01-17T08:53:57Z</dcterms:created>
  <dcterms:modified xsi:type="dcterms:W3CDTF">2019-05-13T14:15:30Z</dcterms:modified>
</cp:coreProperties>
</file>